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mc:AlternateContent xmlns:mc="http://schemas.openxmlformats.org/markup-compatibility/2006">
    <mc:Choice Requires="x15">
      <x15ac:absPath xmlns:x15ac="http://schemas.microsoft.com/office/spreadsheetml/2010/11/ac" url="https://d.docs.live.net/08fc36a44f7f5e45/Documents/Real Estate/MIL MOVE/Binder/Download Ready/"/>
    </mc:Choice>
  </mc:AlternateContent>
  <xr:revisionPtr revIDLastSave="106" documentId="13_ncr:1_{687BE5CE-C76D-4322-AA23-0F2E9AD26239}" xr6:coauthVersionLast="47" xr6:coauthVersionMax="47" xr10:uidLastSave="{398D0288-D8BA-49DC-90F3-3C9065747E01}"/>
  <bookViews>
    <workbookView xWindow="-108" yWindow="-108" windowWidth="23256" windowHeight="12456" tabRatio="685" xr2:uid="{00000000-000D-0000-FFFF-FFFF00000000}"/>
  </bookViews>
  <sheets>
    <sheet name="Should I Rent or Buy Tool" sheetId="3" r:id="rId1"/>
    <sheet name="Home Purchase Amortization" sheetId="2" r:id="rId2"/>
    <sheet name="Home Rent Over Time" sheetId="4" state="hidden" r:id="rId3"/>
    <sheet name="Home Cost_Profit" sheetId="7" state="hidden" r:id="rId4"/>
    <sheet name="Home Value Increaase" sheetId="6" state="hidden" r:id="rId5"/>
  </sheets>
  <definedNames>
    <definedName name="ActualNumberOfPayments">IFERROR(IF(LoanIsGood,IF(PaymentsPerYear=1,1,MATCH(0.01,End_Bal,-1)+1)),"")</definedName>
    <definedName name="ColumnTitle1">PaymentSchedule[[#Headers],[PMT NO]]</definedName>
    <definedName name="End_Bal">PaymentSchedule[ENDING BALANCE]</definedName>
    <definedName name="ExtraPayments">'Home Purchase Amortization'!$E$9</definedName>
    <definedName name="InterestRate">'Home Purchase Amortization'!$E$4</definedName>
    <definedName name="LastCol">MATCH(REPT("z",255),'Home Purchase Amortization'!$11:$11)</definedName>
    <definedName name="LastRow">MATCH(9.99E+307,'Home Purchase Amortization'!$B:$B)</definedName>
    <definedName name="LenderName">'Home Purchase Amortization'!$H$9:$I$9</definedName>
    <definedName name="LoanAmount">'Home Purchase Amortization'!$E$3</definedName>
    <definedName name="LoanIsGood">('Home Purchase Amortization'!$E$3*'Home Purchase Amortization'!$E$4*'Home Purchase Amortization'!$E$5*'Home Purchase Amortization'!$E$7)&gt;0</definedName>
    <definedName name="LoanPeriod">'Home Purchase Amortization'!$E$5</definedName>
    <definedName name="LoanStartDate">'Home Purchase Amortization'!$E$7</definedName>
    <definedName name="PaymentsPerYear">'Home Purchase Amortization'!$E$6</definedName>
    <definedName name="_xlnm.Print_Area" localSheetId="0">'Should I Rent or Buy Tool'!$A$1:$N$53</definedName>
    <definedName name="_xlnm.Print_Titles" localSheetId="1">'Home Purchase Amortization'!$11:$11</definedName>
    <definedName name="PrintArea_SET">OFFSET('Home Purchase Amortization'!$B$1,,,LastRow,LastCol)</definedName>
    <definedName name="RowTitleRegion1..E9">'Home Purchase Amortization'!$C$3:$D$3</definedName>
    <definedName name="RowTitleRegion2..I7">'Home Purchase Amortization'!$G$3:$H$3</definedName>
    <definedName name="RowTitleRegion3..E9">'Home Purchase Amortization'!$C$9</definedName>
    <definedName name="RowTitleRegion4..H9">'Home Purchase Amortization'!$G$9</definedName>
    <definedName name="ScheduledNumberOfPayments">'Home Purchase Amortization'!$I$4</definedName>
    <definedName name="ScheduledPayment">'Home Purchase Amortization'!$I$3</definedName>
    <definedName name="TotalEarlyPayments">SUM(PaymentSchedule[EXTRA PAYMENT])</definedName>
    <definedName name="TotalInterest">SUM(PaymentSchedule[INTEREST])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3" l="1"/>
  <c r="B3" i="4"/>
  <c r="D5" i="7" s="1"/>
  <c r="M5" i="2"/>
  <c r="N12" i="2" s="1"/>
  <c r="N13" i="2" s="1"/>
  <c r="N14" i="2" s="1"/>
  <c r="N15" i="2" s="1"/>
  <c r="N16" i="2" s="1"/>
  <c r="N17" i="2" s="1"/>
  <c r="N18" i="2" s="1"/>
  <c r="N19" i="2" s="1"/>
  <c r="N20" i="2" s="1"/>
  <c r="N21" i="2" s="1"/>
  <c r="N22" i="2" s="1"/>
  <c r="N23" i="2" s="1"/>
  <c r="N24" i="2" s="1"/>
  <c r="N25" i="2" s="1"/>
  <c r="N26" i="2" s="1"/>
  <c r="N27" i="2" s="1"/>
  <c r="N28" i="2" s="1"/>
  <c r="N29" i="2" s="1"/>
  <c r="N30" i="2" s="1"/>
  <c r="N31" i="2" s="1"/>
  <c r="N32" i="2" s="1"/>
  <c r="N33" i="2" s="1"/>
  <c r="N34" i="2" s="1"/>
  <c r="N35" i="2" s="1"/>
  <c r="N36" i="2" s="1"/>
  <c r="N37" i="2" s="1"/>
  <c r="N38" i="2" s="1"/>
  <c r="N39" i="2" s="1"/>
  <c r="N40" i="2" s="1"/>
  <c r="N41" i="2" s="1"/>
  <c r="N42" i="2" s="1"/>
  <c r="N43" i="2" s="1"/>
  <c r="N44" i="2" s="1"/>
  <c r="N45" i="2" s="1"/>
  <c r="N46" i="2" s="1"/>
  <c r="N47" i="2" s="1"/>
  <c r="N48" i="2" s="1"/>
  <c r="N49" i="2" s="1"/>
  <c r="N50" i="2" s="1"/>
  <c r="N51" i="2" s="1"/>
  <c r="N52" i="2" s="1"/>
  <c r="N53" i="2" s="1"/>
  <c r="N54" i="2" s="1"/>
  <c r="N55" i="2" s="1"/>
  <c r="N56" i="2" s="1"/>
  <c r="N57" i="2" s="1"/>
  <c r="N58" i="2" s="1"/>
  <c r="N59" i="2" s="1"/>
  <c r="N60" i="2" s="1"/>
  <c r="N61" i="2" s="1"/>
  <c r="N62" i="2" s="1"/>
  <c r="N63" i="2" s="1"/>
  <c r="N64" i="2" s="1"/>
  <c r="N65" i="2" s="1"/>
  <c r="N66" i="2" s="1"/>
  <c r="N67" i="2" s="1"/>
  <c r="N68" i="2" s="1"/>
  <c r="N69" i="2" s="1"/>
  <c r="N70" i="2" s="1"/>
  <c r="N71" i="2" s="1"/>
  <c r="N72" i="2" s="1"/>
  <c r="N73" i="2" s="1"/>
  <c r="N74" i="2" s="1"/>
  <c r="N75" i="2" s="1"/>
  <c r="N76" i="2" s="1"/>
  <c r="N77" i="2" s="1"/>
  <c r="N78" i="2" s="1"/>
  <c r="N79" i="2" s="1"/>
  <c r="N80" i="2" s="1"/>
  <c r="N81" i="2" s="1"/>
  <c r="N82" i="2" s="1"/>
  <c r="N83" i="2" s="1"/>
  <c r="N84" i="2" s="1"/>
  <c r="N85" i="2" s="1"/>
  <c r="N86" i="2" s="1"/>
  <c r="N87" i="2" s="1"/>
  <c r="N88" i="2" s="1"/>
  <c r="N89" i="2" s="1"/>
  <c r="N90" i="2" s="1"/>
  <c r="N91" i="2" s="1"/>
  <c r="N92" i="2" s="1"/>
  <c r="N93" i="2" s="1"/>
  <c r="N94" i="2" s="1"/>
  <c r="N95" i="2" s="1"/>
  <c r="N96" i="2" s="1"/>
  <c r="N97" i="2" s="1"/>
  <c r="N98" i="2" s="1"/>
  <c r="N99" i="2" s="1"/>
  <c r="N100" i="2" s="1"/>
  <c r="N101" i="2" s="1"/>
  <c r="N102" i="2" s="1"/>
  <c r="N103" i="2" s="1"/>
  <c r="N104" i="2" s="1"/>
  <c r="N105" i="2" s="1"/>
  <c r="N106" i="2" s="1"/>
  <c r="N107" i="2" s="1"/>
  <c r="N108" i="2" s="1"/>
  <c r="N109" i="2" s="1"/>
  <c r="N110" i="2" s="1"/>
  <c r="N111" i="2" s="1"/>
  <c r="N112" i="2" s="1"/>
  <c r="N113" i="2" s="1"/>
  <c r="N114" i="2" s="1"/>
  <c r="N115" i="2" s="1"/>
  <c r="N116" i="2" s="1"/>
  <c r="N117" i="2" s="1"/>
  <c r="N118" i="2" s="1"/>
  <c r="N119" i="2" s="1"/>
  <c r="N120" i="2" s="1"/>
  <c r="N121" i="2" s="1"/>
  <c r="N122" i="2" s="1"/>
  <c r="N123" i="2" s="1"/>
  <c r="N124" i="2" s="1"/>
  <c r="N125" i="2" s="1"/>
  <c r="N126" i="2" s="1"/>
  <c r="N127" i="2" s="1"/>
  <c r="N128" i="2" s="1"/>
  <c r="N129" i="2" s="1"/>
  <c r="N130" i="2" s="1"/>
  <c r="N131" i="2" s="1"/>
  <c r="N132" i="2" s="1"/>
  <c r="N133" i="2" s="1"/>
  <c r="N134" i="2" s="1"/>
  <c r="N135" i="2" s="1"/>
  <c r="N136" i="2" s="1"/>
  <c r="N137" i="2" s="1"/>
  <c r="N138" i="2" s="1"/>
  <c r="N139" i="2" s="1"/>
  <c r="N140" i="2" s="1"/>
  <c r="N141" i="2" s="1"/>
  <c r="N142" i="2" s="1"/>
  <c r="N143" i="2" s="1"/>
  <c r="N144" i="2" s="1"/>
  <c r="N145" i="2" s="1"/>
  <c r="N146" i="2" s="1"/>
  <c r="N147" i="2" s="1"/>
  <c r="N148" i="2" s="1"/>
  <c r="N149" i="2" s="1"/>
  <c r="N150" i="2" s="1"/>
  <c r="N151" i="2" s="1"/>
  <c r="N152" i="2" s="1"/>
  <c r="N153" i="2" s="1"/>
  <c r="N154" i="2" s="1"/>
  <c r="N155" i="2" s="1"/>
  <c r="N156" i="2" s="1"/>
  <c r="N157" i="2" s="1"/>
  <c r="N158" i="2" s="1"/>
  <c r="N159" i="2" s="1"/>
  <c r="N160" i="2" s="1"/>
  <c r="N161" i="2" s="1"/>
  <c r="N162" i="2" s="1"/>
  <c r="N163" i="2" s="1"/>
  <c r="N164" i="2" s="1"/>
  <c r="N165" i="2" s="1"/>
  <c r="N166" i="2" s="1"/>
  <c r="N167" i="2" s="1"/>
  <c r="N168" i="2" s="1"/>
  <c r="N169" i="2" s="1"/>
  <c r="N170" i="2" s="1"/>
  <c r="N171" i="2" s="1"/>
  <c r="N172" i="2" s="1"/>
  <c r="N173" i="2" s="1"/>
  <c r="N174" i="2" s="1"/>
  <c r="N175" i="2" s="1"/>
  <c r="N176" i="2" s="1"/>
  <c r="N177" i="2" s="1"/>
  <c r="N178" i="2" s="1"/>
  <c r="N179" i="2" s="1"/>
  <c r="N180" i="2" s="1"/>
  <c r="N181" i="2" s="1"/>
  <c r="N182" i="2" s="1"/>
  <c r="N183" i="2" s="1"/>
  <c r="N184" i="2" s="1"/>
  <c r="N185" i="2" s="1"/>
  <c r="N186" i="2" s="1"/>
  <c r="N187" i="2" s="1"/>
  <c r="N188" i="2" s="1"/>
  <c r="N189" i="2" s="1"/>
  <c r="N190" i="2" s="1"/>
  <c r="N191" i="2" s="1"/>
  <c r="N192" i="2" s="1"/>
  <c r="N193" i="2" s="1"/>
  <c r="N194" i="2" s="1"/>
  <c r="N195" i="2" s="1"/>
  <c r="N196" i="2" s="1"/>
  <c r="N197" i="2" s="1"/>
  <c r="N198" i="2" s="1"/>
  <c r="N199" i="2" s="1"/>
  <c r="N200" i="2" s="1"/>
  <c r="N201" i="2" s="1"/>
  <c r="N202" i="2" s="1"/>
  <c r="N203" i="2" s="1"/>
  <c r="N204" i="2" s="1"/>
  <c r="N205" i="2" s="1"/>
  <c r="N206" i="2" s="1"/>
  <c r="N207" i="2" s="1"/>
  <c r="N208" i="2" s="1"/>
  <c r="N209" i="2" s="1"/>
  <c r="N210" i="2" s="1"/>
  <c r="N211" i="2" s="1"/>
  <c r="N212" i="2" s="1"/>
  <c r="N213" i="2" s="1"/>
  <c r="N214" i="2" s="1"/>
  <c r="N215" i="2" s="1"/>
  <c r="N216" i="2" s="1"/>
  <c r="N217" i="2" s="1"/>
  <c r="N218" i="2" s="1"/>
  <c r="N219" i="2" s="1"/>
  <c r="N220" i="2" s="1"/>
  <c r="N221" i="2" s="1"/>
  <c r="N222" i="2" s="1"/>
  <c r="N223" i="2" s="1"/>
  <c r="N224" i="2" s="1"/>
  <c r="N225" i="2" s="1"/>
  <c r="N226" i="2" s="1"/>
  <c r="N227" i="2" s="1"/>
  <c r="N228" i="2" s="1"/>
  <c r="N229" i="2" s="1"/>
  <c r="N230" i="2" s="1"/>
  <c r="N231" i="2" s="1"/>
  <c r="N232" i="2" s="1"/>
  <c r="N233" i="2" s="1"/>
  <c r="N234" i="2" s="1"/>
  <c r="N235" i="2" s="1"/>
  <c r="N236" i="2" s="1"/>
  <c r="N237" i="2" s="1"/>
  <c r="N238" i="2" s="1"/>
  <c r="N239" i="2" s="1"/>
  <c r="N240" i="2" s="1"/>
  <c r="N241" i="2" s="1"/>
  <c r="N242" i="2" s="1"/>
  <c r="N243" i="2" s="1"/>
  <c r="N244" i="2" s="1"/>
  <c r="N245" i="2" s="1"/>
  <c r="N246" i="2" s="1"/>
  <c r="N247" i="2" s="1"/>
  <c r="N248" i="2" s="1"/>
  <c r="N249" i="2" s="1"/>
  <c r="N250" i="2" s="1"/>
  <c r="N251" i="2" s="1"/>
  <c r="N252" i="2" s="1"/>
  <c r="N253" i="2" s="1"/>
  <c r="N254" i="2" s="1"/>
  <c r="N255" i="2" s="1"/>
  <c r="N256" i="2" s="1"/>
  <c r="N257" i="2" s="1"/>
  <c r="N258" i="2" s="1"/>
  <c r="N259" i="2" s="1"/>
  <c r="N260" i="2" s="1"/>
  <c r="N261" i="2" s="1"/>
  <c r="N262" i="2" s="1"/>
  <c r="N263" i="2" s="1"/>
  <c r="N264" i="2" s="1"/>
  <c r="N265" i="2" s="1"/>
  <c r="N266" i="2" s="1"/>
  <c r="N267" i="2" s="1"/>
  <c r="N268" i="2" s="1"/>
  <c r="N269" i="2" s="1"/>
  <c r="N270" i="2" s="1"/>
  <c r="N271" i="2" s="1"/>
  <c r="N272" i="2" s="1"/>
  <c r="N273" i="2" s="1"/>
  <c r="N274" i="2" s="1"/>
  <c r="N275" i="2" s="1"/>
  <c r="N276" i="2" s="1"/>
  <c r="N277" i="2" s="1"/>
  <c r="N278" i="2" s="1"/>
  <c r="N279" i="2" s="1"/>
  <c r="N280" i="2" s="1"/>
  <c r="N281" i="2" s="1"/>
  <c r="N282" i="2" s="1"/>
  <c r="N283" i="2" s="1"/>
  <c r="N284" i="2" s="1"/>
  <c r="N285" i="2" s="1"/>
  <c r="N286" i="2" s="1"/>
  <c r="N287" i="2" s="1"/>
  <c r="N288" i="2" s="1"/>
  <c r="N289" i="2" s="1"/>
  <c r="N290" i="2" s="1"/>
  <c r="N291" i="2" s="1"/>
  <c r="N292" i="2" s="1"/>
  <c r="N293" i="2" s="1"/>
  <c r="N294" i="2" s="1"/>
  <c r="N295" i="2" s="1"/>
  <c r="N296" i="2" s="1"/>
  <c r="N297" i="2" s="1"/>
  <c r="N298" i="2" s="1"/>
  <c r="N299" i="2" s="1"/>
  <c r="N300" i="2" s="1"/>
  <c r="N301" i="2" s="1"/>
  <c r="N302" i="2" s="1"/>
  <c r="N303" i="2" s="1"/>
  <c r="N304" i="2" s="1"/>
  <c r="N305" i="2" s="1"/>
  <c r="N306" i="2" s="1"/>
  <c r="N307" i="2" s="1"/>
  <c r="N308" i="2" s="1"/>
  <c r="N309" i="2" s="1"/>
  <c r="N310" i="2" s="1"/>
  <c r="N311" i="2" s="1"/>
  <c r="N312" i="2" s="1"/>
  <c r="N313" i="2" s="1"/>
  <c r="N314" i="2" s="1"/>
  <c r="N315" i="2" s="1"/>
  <c r="N316" i="2" s="1"/>
  <c r="N317" i="2" s="1"/>
  <c r="N318" i="2" s="1"/>
  <c r="N319" i="2" s="1"/>
  <c r="N320" i="2" s="1"/>
  <c r="N321" i="2" s="1"/>
  <c r="N322" i="2" s="1"/>
  <c r="N323" i="2" s="1"/>
  <c r="N324" i="2" s="1"/>
  <c r="N325" i="2" s="1"/>
  <c r="N326" i="2" s="1"/>
  <c r="N327" i="2" s="1"/>
  <c r="N328" i="2" s="1"/>
  <c r="N329" i="2" s="1"/>
  <c r="N330" i="2" s="1"/>
  <c r="N331" i="2" s="1"/>
  <c r="N332" i="2" s="1"/>
  <c r="N333" i="2" s="1"/>
  <c r="N334" i="2" s="1"/>
  <c r="N335" i="2" s="1"/>
  <c r="N336" i="2" s="1"/>
  <c r="N337" i="2" s="1"/>
  <c r="N338" i="2" s="1"/>
  <c r="N339" i="2" s="1"/>
  <c r="N340" i="2" s="1"/>
  <c r="N341" i="2" s="1"/>
  <c r="N342" i="2" s="1"/>
  <c r="N343" i="2" s="1"/>
  <c r="N344" i="2" s="1"/>
  <c r="N345" i="2" s="1"/>
  <c r="N346" i="2" s="1"/>
  <c r="N347" i="2" s="1"/>
  <c r="N348" i="2" s="1"/>
  <c r="N349" i="2" s="1"/>
  <c r="N350" i="2" s="1"/>
  <c r="N351" i="2" s="1"/>
  <c r="N352" i="2" s="1"/>
  <c r="N353" i="2" s="1"/>
  <c r="N354" i="2" s="1"/>
  <c r="N355" i="2" s="1"/>
  <c r="N356" i="2" s="1"/>
  <c r="N357" i="2" s="1"/>
  <c r="N358" i="2" s="1"/>
  <c r="N359" i="2" s="1"/>
  <c r="N360" i="2" s="1"/>
  <c r="N361" i="2" s="1"/>
  <c r="N362" i="2" s="1"/>
  <c r="N363" i="2" s="1"/>
  <c r="N364" i="2" s="1"/>
  <c r="N365" i="2" s="1"/>
  <c r="N366" i="2" s="1"/>
  <c r="N367" i="2" s="1"/>
  <c r="N368" i="2" s="1"/>
  <c r="N369" i="2" s="1"/>
  <c r="N370" i="2" s="1"/>
  <c r="N371" i="2" s="1"/>
  <c r="M4" i="2"/>
  <c r="M12" i="2" s="1"/>
  <c r="M13" i="2" s="1"/>
  <c r="M14" i="2" s="1"/>
  <c r="M15" i="2" s="1"/>
  <c r="M16" i="2" s="1"/>
  <c r="M17" i="2" s="1"/>
  <c r="M18" i="2" s="1"/>
  <c r="M19" i="2" s="1"/>
  <c r="M20" i="2" s="1"/>
  <c r="M21" i="2" s="1"/>
  <c r="M22" i="2" s="1"/>
  <c r="M23" i="2" s="1"/>
  <c r="M24" i="2" s="1"/>
  <c r="M25" i="2" s="1"/>
  <c r="M26" i="2" s="1"/>
  <c r="M27" i="2" s="1"/>
  <c r="M28" i="2" s="1"/>
  <c r="M29" i="2" s="1"/>
  <c r="M30" i="2" s="1"/>
  <c r="M31" i="2" s="1"/>
  <c r="M32" i="2" s="1"/>
  <c r="M33" i="2" s="1"/>
  <c r="M34" i="2" s="1"/>
  <c r="M35" i="2" s="1"/>
  <c r="M36" i="2" s="1"/>
  <c r="M37" i="2" s="1"/>
  <c r="M38" i="2" s="1"/>
  <c r="M39" i="2" s="1"/>
  <c r="M40" i="2" s="1"/>
  <c r="M41" i="2" s="1"/>
  <c r="M42" i="2" s="1"/>
  <c r="M43" i="2" s="1"/>
  <c r="M44" i="2" s="1"/>
  <c r="M45" i="2" s="1"/>
  <c r="M46" i="2" s="1"/>
  <c r="M47" i="2" s="1"/>
  <c r="M48" i="2" s="1"/>
  <c r="M49" i="2" s="1"/>
  <c r="M50" i="2" s="1"/>
  <c r="M51" i="2" s="1"/>
  <c r="M52" i="2" s="1"/>
  <c r="M53" i="2" s="1"/>
  <c r="M54" i="2" s="1"/>
  <c r="M55" i="2" s="1"/>
  <c r="M56" i="2" s="1"/>
  <c r="M57" i="2" s="1"/>
  <c r="M58" i="2" s="1"/>
  <c r="M59" i="2" s="1"/>
  <c r="M60" i="2" s="1"/>
  <c r="M61" i="2" s="1"/>
  <c r="M62" i="2" s="1"/>
  <c r="M63" i="2" s="1"/>
  <c r="M64" i="2" s="1"/>
  <c r="M65" i="2" s="1"/>
  <c r="M66" i="2" s="1"/>
  <c r="M67" i="2" s="1"/>
  <c r="M68" i="2" s="1"/>
  <c r="M69" i="2" s="1"/>
  <c r="M70" i="2" s="1"/>
  <c r="M71" i="2" s="1"/>
  <c r="M72" i="2" s="1"/>
  <c r="M73" i="2" s="1"/>
  <c r="M74" i="2" s="1"/>
  <c r="M75" i="2" s="1"/>
  <c r="M76" i="2" s="1"/>
  <c r="M77" i="2" s="1"/>
  <c r="M78" i="2" s="1"/>
  <c r="M79" i="2" s="1"/>
  <c r="M80" i="2" s="1"/>
  <c r="M81" i="2" s="1"/>
  <c r="M82" i="2" s="1"/>
  <c r="M83" i="2" s="1"/>
  <c r="M84" i="2" s="1"/>
  <c r="M85" i="2" s="1"/>
  <c r="M86" i="2" s="1"/>
  <c r="M87" i="2" s="1"/>
  <c r="M88" i="2" s="1"/>
  <c r="M89" i="2" s="1"/>
  <c r="M90" i="2" s="1"/>
  <c r="M91" i="2" s="1"/>
  <c r="M92" i="2" s="1"/>
  <c r="M93" i="2" s="1"/>
  <c r="M94" i="2" s="1"/>
  <c r="M95" i="2" s="1"/>
  <c r="M96" i="2" s="1"/>
  <c r="M97" i="2" s="1"/>
  <c r="M98" i="2" s="1"/>
  <c r="M99" i="2" s="1"/>
  <c r="M100" i="2" s="1"/>
  <c r="M101" i="2" s="1"/>
  <c r="M102" i="2" s="1"/>
  <c r="M103" i="2" s="1"/>
  <c r="M104" i="2" s="1"/>
  <c r="M105" i="2" s="1"/>
  <c r="M106" i="2" s="1"/>
  <c r="M107" i="2" s="1"/>
  <c r="M108" i="2" s="1"/>
  <c r="M109" i="2" s="1"/>
  <c r="M110" i="2" s="1"/>
  <c r="M111" i="2" s="1"/>
  <c r="M112" i="2" s="1"/>
  <c r="M113" i="2" s="1"/>
  <c r="M114" i="2" s="1"/>
  <c r="M115" i="2" s="1"/>
  <c r="M116" i="2" s="1"/>
  <c r="M117" i="2" s="1"/>
  <c r="M118" i="2" s="1"/>
  <c r="M119" i="2" s="1"/>
  <c r="M120" i="2" s="1"/>
  <c r="M121" i="2" s="1"/>
  <c r="M122" i="2" s="1"/>
  <c r="M123" i="2" s="1"/>
  <c r="M124" i="2" s="1"/>
  <c r="M125" i="2" s="1"/>
  <c r="M126" i="2" s="1"/>
  <c r="M127" i="2" s="1"/>
  <c r="M128" i="2" s="1"/>
  <c r="M129" i="2" s="1"/>
  <c r="M130" i="2" s="1"/>
  <c r="M131" i="2" s="1"/>
  <c r="M132" i="2" s="1"/>
  <c r="M133" i="2" s="1"/>
  <c r="M134" i="2" s="1"/>
  <c r="M135" i="2" s="1"/>
  <c r="M136" i="2" s="1"/>
  <c r="M137" i="2" s="1"/>
  <c r="M138" i="2" s="1"/>
  <c r="M139" i="2" s="1"/>
  <c r="M140" i="2" s="1"/>
  <c r="M141" i="2" s="1"/>
  <c r="M142" i="2" s="1"/>
  <c r="M143" i="2" s="1"/>
  <c r="M144" i="2" s="1"/>
  <c r="M145" i="2" s="1"/>
  <c r="M146" i="2" s="1"/>
  <c r="M147" i="2" s="1"/>
  <c r="M148" i="2" s="1"/>
  <c r="M149" i="2" s="1"/>
  <c r="M150" i="2" s="1"/>
  <c r="M151" i="2" s="1"/>
  <c r="M152" i="2" s="1"/>
  <c r="M153" i="2" s="1"/>
  <c r="M154" i="2" s="1"/>
  <c r="M155" i="2" s="1"/>
  <c r="M156" i="2" s="1"/>
  <c r="M157" i="2" s="1"/>
  <c r="M158" i="2" s="1"/>
  <c r="M159" i="2" s="1"/>
  <c r="M160" i="2" s="1"/>
  <c r="M161" i="2" s="1"/>
  <c r="M162" i="2" s="1"/>
  <c r="M163" i="2" s="1"/>
  <c r="M164" i="2" s="1"/>
  <c r="M165" i="2" s="1"/>
  <c r="M166" i="2" s="1"/>
  <c r="M167" i="2" s="1"/>
  <c r="M168" i="2" s="1"/>
  <c r="M169" i="2" s="1"/>
  <c r="M170" i="2" s="1"/>
  <c r="M171" i="2" s="1"/>
  <c r="M172" i="2" s="1"/>
  <c r="M173" i="2" s="1"/>
  <c r="M174" i="2" s="1"/>
  <c r="M175" i="2" s="1"/>
  <c r="M176" i="2" s="1"/>
  <c r="M177" i="2" s="1"/>
  <c r="M178" i="2" s="1"/>
  <c r="M179" i="2" s="1"/>
  <c r="M180" i="2" s="1"/>
  <c r="M181" i="2" s="1"/>
  <c r="M182" i="2" s="1"/>
  <c r="M183" i="2" s="1"/>
  <c r="M184" i="2" s="1"/>
  <c r="M185" i="2" s="1"/>
  <c r="M186" i="2" s="1"/>
  <c r="M187" i="2" s="1"/>
  <c r="M188" i="2" s="1"/>
  <c r="M189" i="2" s="1"/>
  <c r="M190" i="2" s="1"/>
  <c r="M191" i="2" s="1"/>
  <c r="M192" i="2" s="1"/>
  <c r="M193" i="2" s="1"/>
  <c r="M194" i="2" s="1"/>
  <c r="M195" i="2" s="1"/>
  <c r="M196" i="2" s="1"/>
  <c r="M197" i="2" s="1"/>
  <c r="M198" i="2" s="1"/>
  <c r="M199" i="2" s="1"/>
  <c r="M200" i="2" s="1"/>
  <c r="M201" i="2" s="1"/>
  <c r="M202" i="2" s="1"/>
  <c r="M203" i="2" s="1"/>
  <c r="M204" i="2" s="1"/>
  <c r="M205" i="2" s="1"/>
  <c r="M206" i="2" s="1"/>
  <c r="M207" i="2" s="1"/>
  <c r="M208" i="2" s="1"/>
  <c r="M209" i="2" s="1"/>
  <c r="M210" i="2" s="1"/>
  <c r="M211" i="2" s="1"/>
  <c r="M212" i="2" s="1"/>
  <c r="M213" i="2" s="1"/>
  <c r="M214" i="2" s="1"/>
  <c r="M215" i="2" s="1"/>
  <c r="M216" i="2" s="1"/>
  <c r="M217" i="2" s="1"/>
  <c r="M218" i="2" s="1"/>
  <c r="M219" i="2" s="1"/>
  <c r="M220" i="2" s="1"/>
  <c r="M221" i="2" s="1"/>
  <c r="M222" i="2" s="1"/>
  <c r="M223" i="2" s="1"/>
  <c r="M224" i="2" s="1"/>
  <c r="M225" i="2" s="1"/>
  <c r="M226" i="2" s="1"/>
  <c r="M227" i="2" s="1"/>
  <c r="M228" i="2" s="1"/>
  <c r="M229" i="2" s="1"/>
  <c r="M230" i="2" s="1"/>
  <c r="M231" i="2" s="1"/>
  <c r="M232" i="2" s="1"/>
  <c r="M233" i="2" s="1"/>
  <c r="M234" i="2" s="1"/>
  <c r="M235" i="2" s="1"/>
  <c r="M236" i="2" s="1"/>
  <c r="M237" i="2" s="1"/>
  <c r="M238" i="2" s="1"/>
  <c r="M239" i="2" s="1"/>
  <c r="M240" i="2" s="1"/>
  <c r="M241" i="2" s="1"/>
  <c r="M242" i="2" s="1"/>
  <c r="M243" i="2" s="1"/>
  <c r="M244" i="2" s="1"/>
  <c r="M245" i="2" s="1"/>
  <c r="M246" i="2" s="1"/>
  <c r="M247" i="2" s="1"/>
  <c r="M248" i="2" s="1"/>
  <c r="M249" i="2" s="1"/>
  <c r="M250" i="2" s="1"/>
  <c r="M251" i="2" s="1"/>
  <c r="M252" i="2" s="1"/>
  <c r="M253" i="2" s="1"/>
  <c r="M254" i="2" s="1"/>
  <c r="M255" i="2" s="1"/>
  <c r="M256" i="2" s="1"/>
  <c r="M257" i="2" s="1"/>
  <c r="M258" i="2" s="1"/>
  <c r="M259" i="2" s="1"/>
  <c r="M260" i="2" s="1"/>
  <c r="M261" i="2" s="1"/>
  <c r="M262" i="2" s="1"/>
  <c r="M263" i="2" s="1"/>
  <c r="M264" i="2" s="1"/>
  <c r="M265" i="2" s="1"/>
  <c r="M266" i="2" s="1"/>
  <c r="M267" i="2" s="1"/>
  <c r="M268" i="2" s="1"/>
  <c r="M269" i="2" s="1"/>
  <c r="M270" i="2" s="1"/>
  <c r="M271" i="2" s="1"/>
  <c r="M272" i="2" s="1"/>
  <c r="M273" i="2" s="1"/>
  <c r="M274"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08" i="2" s="1"/>
  <c r="M309" i="2" s="1"/>
  <c r="M310" i="2" s="1"/>
  <c r="M311" i="2" s="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M332" i="2" s="1"/>
  <c r="M333" i="2" s="1"/>
  <c r="M334" i="2" s="1"/>
  <c r="M335" i="2" s="1"/>
  <c r="M336" i="2" s="1"/>
  <c r="M337" i="2" s="1"/>
  <c r="M338" i="2" s="1"/>
  <c r="M339" i="2" s="1"/>
  <c r="M340" i="2" s="1"/>
  <c r="M341" i="2" s="1"/>
  <c r="M342" i="2" s="1"/>
  <c r="M343" i="2" s="1"/>
  <c r="M344" i="2" s="1"/>
  <c r="M345" i="2" s="1"/>
  <c r="M346" i="2" s="1"/>
  <c r="M347" i="2" s="1"/>
  <c r="M348" i="2" s="1"/>
  <c r="M349" i="2" s="1"/>
  <c r="M350" i="2" s="1"/>
  <c r="M351" i="2" s="1"/>
  <c r="M352" i="2" s="1"/>
  <c r="M353" i="2" s="1"/>
  <c r="M354" i="2" s="1"/>
  <c r="M355" i="2" s="1"/>
  <c r="M356" i="2" s="1"/>
  <c r="M357" i="2" s="1"/>
  <c r="M358" i="2" s="1"/>
  <c r="M359" i="2" s="1"/>
  <c r="M360" i="2" s="1"/>
  <c r="M361" i="2" s="1"/>
  <c r="M362" i="2" s="1"/>
  <c r="M363" i="2" s="1"/>
  <c r="M364" i="2" s="1"/>
  <c r="M365" i="2" s="1"/>
  <c r="M366" i="2" s="1"/>
  <c r="M367" i="2" s="1"/>
  <c r="M368" i="2" s="1"/>
  <c r="M369" i="2" s="1"/>
  <c r="M370" i="2" s="1"/>
  <c r="M371" i="2" s="1"/>
  <c r="M3" i="2"/>
  <c r="L12" i="2" s="1"/>
  <c r="L13" i="2" s="1"/>
  <c r="L14" i="2" s="1"/>
  <c r="L15" i="2" s="1"/>
  <c r="L16" i="2" s="1"/>
  <c r="L17" i="2" s="1"/>
  <c r="L18" i="2" s="1"/>
  <c r="L19" i="2" s="1"/>
  <c r="L20" i="2" s="1"/>
  <c r="L21" i="2" s="1"/>
  <c r="L22" i="2" s="1"/>
  <c r="L23" i="2" s="1"/>
  <c r="L24" i="2" s="1"/>
  <c r="L25" i="2" s="1"/>
  <c r="L26" i="2" s="1"/>
  <c r="L27" i="2" s="1"/>
  <c r="L28" i="2" s="1"/>
  <c r="L29" i="2" s="1"/>
  <c r="L30" i="2" s="1"/>
  <c r="L31" i="2" s="1"/>
  <c r="L32" i="2" s="1"/>
  <c r="L33" i="2" s="1"/>
  <c r="L34" i="2" s="1"/>
  <c r="L35" i="2" s="1"/>
  <c r="L36" i="2" s="1"/>
  <c r="L37" i="2" s="1"/>
  <c r="L38" i="2" s="1"/>
  <c r="L39" i="2" s="1"/>
  <c r="L40" i="2" s="1"/>
  <c r="L41" i="2" s="1"/>
  <c r="L42" i="2" s="1"/>
  <c r="L43" i="2" s="1"/>
  <c r="L44" i="2" s="1"/>
  <c r="L45" i="2" s="1"/>
  <c r="L46" i="2" s="1"/>
  <c r="L47" i="2" s="1"/>
  <c r="L48" i="2" s="1"/>
  <c r="L49" i="2" s="1"/>
  <c r="L50" i="2" s="1"/>
  <c r="L51" i="2" s="1"/>
  <c r="L52" i="2" s="1"/>
  <c r="L53" i="2" s="1"/>
  <c r="L54" i="2" s="1"/>
  <c r="L55" i="2" s="1"/>
  <c r="L56" i="2" s="1"/>
  <c r="L57" i="2" s="1"/>
  <c r="L58" i="2" s="1"/>
  <c r="L59" i="2" s="1"/>
  <c r="L60" i="2" s="1"/>
  <c r="L61" i="2" s="1"/>
  <c r="L62" i="2" s="1"/>
  <c r="L63" i="2" s="1"/>
  <c r="L64" i="2" s="1"/>
  <c r="L65" i="2" s="1"/>
  <c r="L66" i="2" s="1"/>
  <c r="L67" i="2" s="1"/>
  <c r="L68" i="2" s="1"/>
  <c r="L69" i="2" s="1"/>
  <c r="L70" i="2" s="1"/>
  <c r="L71" i="2" s="1"/>
  <c r="L72" i="2" s="1"/>
  <c r="L73" i="2" s="1"/>
  <c r="L74" i="2" s="1"/>
  <c r="L75" i="2" s="1"/>
  <c r="L76" i="2" s="1"/>
  <c r="L77" i="2" s="1"/>
  <c r="L78" i="2" s="1"/>
  <c r="L79" i="2" s="1"/>
  <c r="L80" i="2" s="1"/>
  <c r="L81" i="2" s="1"/>
  <c r="L82" i="2" s="1"/>
  <c r="L83" i="2" s="1"/>
  <c r="L84" i="2" s="1"/>
  <c r="L85" i="2" s="1"/>
  <c r="L86" i="2" s="1"/>
  <c r="L87" i="2" s="1"/>
  <c r="L88" i="2" s="1"/>
  <c r="L89" i="2" s="1"/>
  <c r="L90" i="2" s="1"/>
  <c r="L91" i="2" s="1"/>
  <c r="L92" i="2" s="1"/>
  <c r="L93" i="2" s="1"/>
  <c r="L94" i="2" s="1"/>
  <c r="L95" i="2" s="1"/>
  <c r="L96" i="2" s="1"/>
  <c r="L97" i="2" s="1"/>
  <c r="L98" i="2" s="1"/>
  <c r="L99" i="2" s="1"/>
  <c r="L100" i="2" s="1"/>
  <c r="L101" i="2" s="1"/>
  <c r="L102" i="2" s="1"/>
  <c r="L103" i="2" s="1"/>
  <c r="L104" i="2" s="1"/>
  <c r="L105" i="2" s="1"/>
  <c r="L106" i="2" s="1"/>
  <c r="L107" i="2" s="1"/>
  <c r="L108" i="2" s="1"/>
  <c r="L109" i="2" s="1"/>
  <c r="L110" i="2" s="1"/>
  <c r="L111" i="2" s="1"/>
  <c r="L112" i="2" s="1"/>
  <c r="L113" i="2" s="1"/>
  <c r="L114" i="2" s="1"/>
  <c r="L115" i="2" s="1"/>
  <c r="L116" i="2" s="1"/>
  <c r="L117" i="2" s="1"/>
  <c r="L118" i="2" s="1"/>
  <c r="L119" i="2" s="1"/>
  <c r="L120" i="2" s="1"/>
  <c r="L121" i="2" s="1"/>
  <c r="L122" i="2" s="1"/>
  <c r="L123" i="2" s="1"/>
  <c r="L124" i="2" s="1"/>
  <c r="L125" i="2" s="1"/>
  <c r="L126" i="2" s="1"/>
  <c r="L127" i="2" s="1"/>
  <c r="L128" i="2" s="1"/>
  <c r="L129" i="2" s="1"/>
  <c r="L130" i="2" s="1"/>
  <c r="L131" i="2" s="1"/>
  <c r="L132" i="2" s="1"/>
  <c r="L133" i="2" s="1"/>
  <c r="L134" i="2" s="1"/>
  <c r="L135" i="2" s="1"/>
  <c r="L136" i="2" s="1"/>
  <c r="L137" i="2" s="1"/>
  <c r="L138" i="2" s="1"/>
  <c r="L139" i="2" s="1"/>
  <c r="L140" i="2" s="1"/>
  <c r="L141" i="2" s="1"/>
  <c r="L142" i="2" s="1"/>
  <c r="L143" i="2" s="1"/>
  <c r="L144" i="2" s="1"/>
  <c r="L145" i="2" s="1"/>
  <c r="L146" i="2" s="1"/>
  <c r="L147" i="2" s="1"/>
  <c r="L148" i="2" s="1"/>
  <c r="L149" i="2" s="1"/>
  <c r="L150" i="2" s="1"/>
  <c r="L151" i="2" s="1"/>
  <c r="L152" i="2" s="1"/>
  <c r="L153" i="2" s="1"/>
  <c r="L154" i="2" s="1"/>
  <c r="L155" i="2" s="1"/>
  <c r="L156" i="2" s="1"/>
  <c r="L157" i="2" s="1"/>
  <c r="L158" i="2" s="1"/>
  <c r="L159" i="2" s="1"/>
  <c r="L160" i="2" s="1"/>
  <c r="L161" i="2" s="1"/>
  <c r="L162" i="2" s="1"/>
  <c r="L163" i="2" s="1"/>
  <c r="L164" i="2" s="1"/>
  <c r="L165" i="2" s="1"/>
  <c r="L166" i="2" s="1"/>
  <c r="L167" i="2" s="1"/>
  <c r="L168" i="2" s="1"/>
  <c r="L169" i="2" s="1"/>
  <c r="L170" i="2" s="1"/>
  <c r="L171" i="2" s="1"/>
  <c r="L172" i="2" s="1"/>
  <c r="L173" i="2" s="1"/>
  <c r="L174" i="2" s="1"/>
  <c r="L175" i="2" s="1"/>
  <c r="L176" i="2" s="1"/>
  <c r="L177" i="2" s="1"/>
  <c r="L178" i="2" s="1"/>
  <c r="L179" i="2" s="1"/>
  <c r="L180" i="2" s="1"/>
  <c r="L181" i="2" s="1"/>
  <c r="L182" i="2" s="1"/>
  <c r="L183" i="2" s="1"/>
  <c r="L184" i="2" s="1"/>
  <c r="L185" i="2" s="1"/>
  <c r="L186" i="2" s="1"/>
  <c r="L187" i="2" s="1"/>
  <c r="L188" i="2" s="1"/>
  <c r="L189" i="2" s="1"/>
  <c r="L190" i="2" s="1"/>
  <c r="L191" i="2" s="1"/>
  <c r="L192" i="2" s="1"/>
  <c r="L193" i="2" s="1"/>
  <c r="L194" i="2" s="1"/>
  <c r="L195" i="2" s="1"/>
  <c r="L196" i="2" s="1"/>
  <c r="L197" i="2" s="1"/>
  <c r="L198" i="2" s="1"/>
  <c r="L199" i="2" s="1"/>
  <c r="L200" i="2" s="1"/>
  <c r="L201" i="2" s="1"/>
  <c r="L202" i="2" s="1"/>
  <c r="L203" i="2" s="1"/>
  <c r="L204" i="2" s="1"/>
  <c r="L205" i="2" s="1"/>
  <c r="L206" i="2" s="1"/>
  <c r="L207" i="2" s="1"/>
  <c r="L208" i="2" s="1"/>
  <c r="L209" i="2" s="1"/>
  <c r="L210" i="2" s="1"/>
  <c r="L211" i="2" s="1"/>
  <c r="L212" i="2" s="1"/>
  <c r="L213" i="2" s="1"/>
  <c r="L214" i="2" s="1"/>
  <c r="L215" i="2" s="1"/>
  <c r="L216" i="2" s="1"/>
  <c r="L217" i="2" s="1"/>
  <c r="L218" i="2" s="1"/>
  <c r="L219" i="2" s="1"/>
  <c r="L220" i="2" s="1"/>
  <c r="L221" i="2" s="1"/>
  <c r="L222" i="2" s="1"/>
  <c r="L223" i="2" s="1"/>
  <c r="L224" i="2" s="1"/>
  <c r="L225" i="2" s="1"/>
  <c r="L226" i="2" s="1"/>
  <c r="L227" i="2" s="1"/>
  <c r="L228" i="2" s="1"/>
  <c r="L229" i="2" s="1"/>
  <c r="L230" i="2" s="1"/>
  <c r="L231" i="2" s="1"/>
  <c r="L232" i="2" s="1"/>
  <c r="L233" i="2" s="1"/>
  <c r="L234" i="2" s="1"/>
  <c r="L235" i="2" s="1"/>
  <c r="L236" i="2" s="1"/>
  <c r="L237" i="2" s="1"/>
  <c r="L238" i="2" s="1"/>
  <c r="L239" i="2" s="1"/>
  <c r="L240" i="2" s="1"/>
  <c r="L241" i="2" s="1"/>
  <c r="L242" i="2" s="1"/>
  <c r="L243" i="2" s="1"/>
  <c r="L244" i="2" s="1"/>
  <c r="L245" i="2" s="1"/>
  <c r="L246" i="2" s="1"/>
  <c r="L247" i="2" s="1"/>
  <c r="L248" i="2" s="1"/>
  <c r="L249" i="2" s="1"/>
  <c r="L250" i="2" s="1"/>
  <c r="L251" i="2" s="1"/>
  <c r="L252" i="2" s="1"/>
  <c r="L253" i="2" s="1"/>
  <c r="L254" i="2" s="1"/>
  <c r="L255" i="2" s="1"/>
  <c r="L256" i="2" s="1"/>
  <c r="L257" i="2" s="1"/>
  <c r="L258" i="2" s="1"/>
  <c r="L259" i="2" s="1"/>
  <c r="L260" i="2" s="1"/>
  <c r="L261" i="2" s="1"/>
  <c r="L262" i="2" s="1"/>
  <c r="L263" i="2" s="1"/>
  <c r="L264" i="2" s="1"/>
  <c r="L265" i="2" s="1"/>
  <c r="L266" i="2" s="1"/>
  <c r="L267" i="2" s="1"/>
  <c r="L268" i="2" s="1"/>
  <c r="L269" i="2" s="1"/>
  <c r="L270" i="2" s="1"/>
  <c r="L271" i="2" s="1"/>
  <c r="L272" i="2" s="1"/>
  <c r="L273" i="2" s="1"/>
  <c r="L274" i="2" s="1"/>
  <c r="L275" i="2" s="1"/>
  <c r="L276" i="2" s="1"/>
  <c r="L277" i="2" s="1"/>
  <c r="L278" i="2" s="1"/>
  <c r="L279" i="2" s="1"/>
  <c r="L280" i="2" s="1"/>
  <c r="L281" i="2" s="1"/>
  <c r="L282" i="2" s="1"/>
  <c r="L283" i="2" s="1"/>
  <c r="L284" i="2" s="1"/>
  <c r="L285" i="2" s="1"/>
  <c r="L286" i="2" s="1"/>
  <c r="L287" i="2" s="1"/>
  <c r="L288" i="2" s="1"/>
  <c r="L289" i="2" s="1"/>
  <c r="L290" i="2" s="1"/>
  <c r="L291" i="2" s="1"/>
  <c r="L292" i="2" s="1"/>
  <c r="L293" i="2" s="1"/>
  <c r="L294" i="2" s="1"/>
  <c r="L295" i="2" s="1"/>
  <c r="L296" i="2" s="1"/>
  <c r="L297" i="2" s="1"/>
  <c r="L298" i="2" s="1"/>
  <c r="L299" i="2" s="1"/>
  <c r="L300" i="2" s="1"/>
  <c r="L301" i="2" s="1"/>
  <c r="L302" i="2" s="1"/>
  <c r="L303" i="2" s="1"/>
  <c r="L304" i="2" s="1"/>
  <c r="L305" i="2" s="1"/>
  <c r="L306" i="2" s="1"/>
  <c r="L307" i="2" s="1"/>
  <c r="L308" i="2" s="1"/>
  <c r="L309" i="2" s="1"/>
  <c r="L310" i="2" s="1"/>
  <c r="L311" i="2" s="1"/>
  <c r="L312" i="2" s="1"/>
  <c r="L313" i="2" s="1"/>
  <c r="L314" i="2" s="1"/>
  <c r="L315" i="2" s="1"/>
  <c r="L316" i="2" s="1"/>
  <c r="L317" i="2" s="1"/>
  <c r="L318" i="2" s="1"/>
  <c r="L319" i="2" s="1"/>
  <c r="L320" i="2" s="1"/>
  <c r="L321" i="2" s="1"/>
  <c r="L322" i="2" s="1"/>
  <c r="L323" i="2" s="1"/>
  <c r="L324" i="2" s="1"/>
  <c r="L325" i="2" s="1"/>
  <c r="L326" i="2" s="1"/>
  <c r="L327" i="2" s="1"/>
  <c r="L328" i="2" s="1"/>
  <c r="L329" i="2" s="1"/>
  <c r="L330" i="2" s="1"/>
  <c r="L331" i="2" s="1"/>
  <c r="L332" i="2" s="1"/>
  <c r="L333" i="2" s="1"/>
  <c r="L334" i="2" s="1"/>
  <c r="L335" i="2" s="1"/>
  <c r="L336" i="2" s="1"/>
  <c r="L337" i="2" s="1"/>
  <c r="L338" i="2" s="1"/>
  <c r="L339" i="2" s="1"/>
  <c r="L340" i="2" s="1"/>
  <c r="L341" i="2" s="1"/>
  <c r="L342" i="2" s="1"/>
  <c r="L343" i="2" s="1"/>
  <c r="L344" i="2" s="1"/>
  <c r="L345" i="2" s="1"/>
  <c r="L346" i="2" s="1"/>
  <c r="L347" i="2" s="1"/>
  <c r="L348" i="2" s="1"/>
  <c r="L349" i="2" s="1"/>
  <c r="L350" i="2" s="1"/>
  <c r="L351" i="2" s="1"/>
  <c r="L352" i="2" s="1"/>
  <c r="L353" i="2" s="1"/>
  <c r="L354" i="2" s="1"/>
  <c r="L355" i="2" s="1"/>
  <c r="L356" i="2" s="1"/>
  <c r="L357" i="2" s="1"/>
  <c r="L358" i="2" s="1"/>
  <c r="L359" i="2" s="1"/>
  <c r="L360" i="2" s="1"/>
  <c r="L361" i="2" s="1"/>
  <c r="L362" i="2" s="1"/>
  <c r="L363" i="2" s="1"/>
  <c r="L364" i="2" s="1"/>
  <c r="L365" i="2" s="1"/>
  <c r="L366" i="2" s="1"/>
  <c r="L367" i="2" s="1"/>
  <c r="L368" i="2" s="1"/>
  <c r="L369" i="2" s="1"/>
  <c r="L370" i="2" s="1"/>
  <c r="L371" i="2" s="1"/>
  <c r="E7" i="2"/>
  <c r="E5" i="2"/>
  <c r="E3" i="2"/>
  <c r="E4" i="2"/>
  <c r="B4" i="4" l="1"/>
  <c r="D6" i="7" s="1"/>
  <c r="I4" i="2"/>
  <c r="C4" i="4" l="1"/>
  <c r="D4" i="4" s="1"/>
  <c r="B5" i="4"/>
  <c r="B6" i="4" s="1"/>
  <c r="B22" i="2"/>
  <c r="B24" i="2"/>
  <c r="B26" i="2"/>
  <c r="B28" i="2"/>
  <c r="B30" i="2"/>
  <c r="B32" i="2"/>
  <c r="B34" i="2"/>
  <c r="B36" i="2"/>
  <c r="B38" i="2"/>
  <c r="B40" i="2"/>
  <c r="B23" i="2"/>
  <c r="B25" i="2"/>
  <c r="B27" i="2"/>
  <c r="B29" i="2"/>
  <c r="B31" i="2"/>
  <c r="B33" i="2"/>
  <c r="B35" i="2"/>
  <c r="B37" i="2"/>
  <c r="B39" i="2"/>
  <c r="B41" i="2"/>
  <c r="B43" i="2"/>
  <c r="B42" i="2"/>
  <c r="B49" i="2"/>
  <c r="B50" i="2"/>
  <c r="B47" i="2"/>
  <c r="B48" i="2"/>
  <c r="B45" i="2"/>
  <c r="B46" i="2"/>
  <c r="B53" i="2"/>
  <c r="B54" i="2"/>
  <c r="B57" i="2"/>
  <c r="B58" i="2"/>
  <c r="B65" i="2"/>
  <c r="B66" i="2"/>
  <c r="B73" i="2"/>
  <c r="B74" i="2"/>
  <c r="B75" i="2"/>
  <c r="B77" i="2"/>
  <c r="B79" i="2"/>
  <c r="B81" i="2"/>
  <c r="B83" i="2"/>
  <c r="B85" i="2"/>
  <c r="B87" i="2"/>
  <c r="B89" i="2"/>
  <c r="B56" i="2"/>
  <c r="B63" i="2"/>
  <c r="B64" i="2"/>
  <c r="B71" i="2"/>
  <c r="B72" i="2"/>
  <c r="B61" i="2"/>
  <c r="B62" i="2"/>
  <c r="B69" i="2"/>
  <c r="B70" i="2"/>
  <c r="B76" i="2"/>
  <c r="B78" i="2"/>
  <c r="B80" i="2"/>
  <c r="B82" i="2"/>
  <c r="B84" i="2"/>
  <c r="B86" i="2"/>
  <c r="B88" i="2"/>
  <c r="B90" i="2"/>
  <c r="B92" i="2"/>
  <c r="B94" i="2"/>
  <c r="B96" i="2"/>
  <c r="B98" i="2"/>
  <c r="B100" i="2"/>
  <c r="B102" i="2"/>
  <c r="B104" i="2"/>
  <c r="B106" i="2"/>
  <c r="B108" i="2"/>
  <c r="B110" i="2"/>
  <c r="B112" i="2"/>
  <c r="B52" i="2"/>
  <c r="B60" i="2"/>
  <c r="B93" i="2"/>
  <c r="B101" i="2"/>
  <c r="B109" i="2"/>
  <c r="B113" i="2"/>
  <c r="B115" i="2"/>
  <c r="B117" i="2"/>
  <c r="B119" i="2"/>
  <c r="B121" i="2"/>
  <c r="B123" i="2"/>
  <c r="B125" i="2"/>
  <c r="B127" i="2"/>
  <c r="B129" i="2"/>
  <c r="B131" i="2"/>
  <c r="B67" i="2"/>
  <c r="B91" i="2"/>
  <c r="B99" i="2"/>
  <c r="B107" i="2"/>
  <c r="B59" i="2"/>
  <c r="B97" i="2"/>
  <c r="B105" i="2"/>
  <c r="B114" i="2"/>
  <c r="B116" i="2"/>
  <c r="B118" i="2"/>
  <c r="B120" i="2"/>
  <c r="B122" i="2"/>
  <c r="B124" i="2"/>
  <c r="B126" i="2"/>
  <c r="B128" i="2"/>
  <c r="B130" i="2"/>
  <c r="B132" i="2"/>
  <c r="B134" i="2"/>
  <c r="B136" i="2"/>
  <c r="B138" i="2"/>
  <c r="B140" i="2"/>
  <c r="B142" i="2"/>
  <c r="B144" i="2"/>
  <c r="B146" i="2"/>
  <c r="B148" i="2"/>
  <c r="B150" i="2"/>
  <c r="B152" i="2"/>
  <c r="B154" i="2"/>
  <c r="B44" i="2"/>
  <c r="B68" i="2"/>
  <c r="B111" i="2"/>
  <c r="B141" i="2"/>
  <c r="B149" i="2"/>
  <c r="B51" i="2"/>
  <c r="B103" i="2"/>
  <c r="B135" i="2"/>
  <c r="B139" i="2"/>
  <c r="B147" i="2"/>
  <c r="B155" i="2"/>
  <c r="B157" i="2"/>
  <c r="B159" i="2"/>
  <c r="B161" i="2"/>
  <c r="B163" i="2"/>
  <c r="B165" i="2"/>
  <c r="B167" i="2"/>
  <c r="B169" i="2"/>
  <c r="B171" i="2"/>
  <c r="B173" i="2"/>
  <c r="B175" i="2"/>
  <c r="B177" i="2"/>
  <c r="B179" i="2"/>
  <c r="B55" i="2"/>
  <c r="B95" i="2"/>
  <c r="B145" i="2"/>
  <c r="B153" i="2"/>
  <c r="B133" i="2"/>
  <c r="B156" i="2"/>
  <c r="B164" i="2"/>
  <c r="B172" i="2"/>
  <c r="B182" i="2"/>
  <c r="B186" i="2"/>
  <c r="B190" i="2"/>
  <c r="B194" i="2"/>
  <c r="B198" i="2"/>
  <c r="B199" i="2"/>
  <c r="B206" i="2"/>
  <c r="B207" i="2"/>
  <c r="B214" i="2"/>
  <c r="B215" i="2"/>
  <c r="B222" i="2"/>
  <c r="B223" i="2"/>
  <c r="B224" i="2"/>
  <c r="B226" i="2"/>
  <c r="B228" i="2"/>
  <c r="B230" i="2"/>
  <c r="B232" i="2"/>
  <c r="B234" i="2"/>
  <c r="B236" i="2"/>
  <c r="B238" i="2"/>
  <c r="B240" i="2"/>
  <c r="B242" i="2"/>
  <c r="B137" i="2"/>
  <c r="B158" i="2"/>
  <c r="B166" i="2"/>
  <c r="B174" i="2"/>
  <c r="B183" i="2"/>
  <c r="B187" i="2"/>
  <c r="B191" i="2"/>
  <c r="B195" i="2"/>
  <c r="B197" i="2"/>
  <c r="B204" i="2"/>
  <c r="B205" i="2"/>
  <c r="B212" i="2"/>
  <c r="B213" i="2"/>
  <c r="B220" i="2"/>
  <c r="B221" i="2"/>
  <c r="B151" i="2"/>
  <c r="B160" i="2"/>
  <c r="B168" i="2"/>
  <c r="B176" i="2"/>
  <c r="B180" i="2"/>
  <c r="B184" i="2"/>
  <c r="B188" i="2"/>
  <c r="B192" i="2"/>
  <c r="B196" i="2"/>
  <c r="B202" i="2"/>
  <c r="B203" i="2"/>
  <c r="B210" i="2"/>
  <c r="B211" i="2"/>
  <c r="B218" i="2"/>
  <c r="B219" i="2"/>
  <c r="B225" i="2"/>
  <c r="B227" i="2"/>
  <c r="B229" i="2"/>
  <c r="B231" i="2"/>
  <c r="B233" i="2"/>
  <c r="B235" i="2"/>
  <c r="B237" i="2"/>
  <c r="B239" i="2"/>
  <c r="B241" i="2"/>
  <c r="B243" i="2"/>
  <c r="B245" i="2"/>
  <c r="B247" i="2"/>
  <c r="B249" i="2"/>
  <c r="B251" i="2"/>
  <c r="B253" i="2"/>
  <c r="B255" i="2"/>
  <c r="B257" i="2"/>
  <c r="B259" i="2"/>
  <c r="B261" i="2"/>
  <c r="B263" i="2"/>
  <c r="B265" i="2"/>
  <c r="B267" i="2"/>
  <c r="B162" i="2"/>
  <c r="B193" i="2"/>
  <c r="B209" i="2"/>
  <c r="B252" i="2"/>
  <c r="B260" i="2"/>
  <c r="B269" i="2"/>
  <c r="B271" i="2"/>
  <c r="B273" i="2"/>
  <c r="B275" i="2"/>
  <c r="B277" i="2"/>
  <c r="B279" i="2"/>
  <c r="B281" i="2"/>
  <c r="B283" i="2"/>
  <c r="B285" i="2"/>
  <c r="B287" i="2"/>
  <c r="B289" i="2"/>
  <c r="B291" i="2"/>
  <c r="B293" i="2"/>
  <c r="B295" i="2"/>
  <c r="B297" i="2"/>
  <c r="B299" i="2"/>
  <c r="B301" i="2"/>
  <c r="B303" i="2"/>
  <c r="B305" i="2"/>
  <c r="B307" i="2"/>
  <c r="B309" i="2"/>
  <c r="B311" i="2"/>
  <c r="B313" i="2"/>
  <c r="B315" i="2"/>
  <c r="B317" i="2"/>
  <c r="B319" i="2"/>
  <c r="B321" i="2"/>
  <c r="B323" i="2"/>
  <c r="B325" i="2"/>
  <c r="B327" i="2"/>
  <c r="B329" i="2"/>
  <c r="B331" i="2"/>
  <c r="B333" i="2"/>
  <c r="B335" i="2"/>
  <c r="B337" i="2"/>
  <c r="B339" i="2"/>
  <c r="B341" i="2"/>
  <c r="B343" i="2"/>
  <c r="B345" i="2"/>
  <c r="B347" i="2"/>
  <c r="B349" i="2"/>
  <c r="B170" i="2"/>
  <c r="B181" i="2"/>
  <c r="B201" i="2"/>
  <c r="B216" i="2"/>
  <c r="B246" i="2"/>
  <c r="B250" i="2"/>
  <c r="B258" i="2"/>
  <c r="B266" i="2"/>
  <c r="B143" i="2"/>
  <c r="B178" i="2"/>
  <c r="B185" i="2"/>
  <c r="B208" i="2"/>
  <c r="B256" i="2"/>
  <c r="B264" i="2"/>
  <c r="B268" i="2"/>
  <c r="B270" i="2"/>
  <c r="B272" i="2"/>
  <c r="B274" i="2"/>
  <c r="B276" i="2"/>
  <c r="B278" i="2"/>
  <c r="B280" i="2"/>
  <c r="B282" i="2"/>
  <c r="B284" i="2"/>
  <c r="B286" i="2"/>
  <c r="B288" i="2"/>
  <c r="B290" i="2"/>
  <c r="B292" i="2"/>
  <c r="B294" i="2"/>
  <c r="B296" i="2"/>
  <c r="B298" i="2"/>
  <c r="B300" i="2"/>
  <c r="B302" i="2"/>
  <c r="B304" i="2"/>
  <c r="B306" i="2"/>
  <c r="B308" i="2"/>
  <c r="B310" i="2"/>
  <c r="B312" i="2"/>
  <c r="B314" i="2"/>
  <c r="B316" i="2"/>
  <c r="B318" i="2"/>
  <c r="B320" i="2"/>
  <c r="B322" i="2"/>
  <c r="B324" i="2"/>
  <c r="B326" i="2"/>
  <c r="B328" i="2"/>
  <c r="B330" i="2"/>
  <c r="B332" i="2"/>
  <c r="B334" i="2"/>
  <c r="B336" i="2"/>
  <c r="B338" i="2"/>
  <c r="B340" i="2"/>
  <c r="B342" i="2"/>
  <c r="B344" i="2"/>
  <c r="B346" i="2"/>
  <c r="B348" i="2"/>
  <c r="B350" i="2"/>
  <c r="B352" i="2"/>
  <c r="B354" i="2"/>
  <c r="B356" i="2"/>
  <c r="B358" i="2"/>
  <c r="B360" i="2"/>
  <c r="B362" i="2"/>
  <c r="B364" i="2"/>
  <c r="B366" i="2"/>
  <c r="B368" i="2"/>
  <c r="B262" i="2"/>
  <c r="B351" i="2"/>
  <c r="B355" i="2"/>
  <c r="B359" i="2"/>
  <c r="B363" i="2"/>
  <c r="B367" i="2"/>
  <c r="B370" i="2"/>
  <c r="B371" i="2"/>
  <c r="B254" i="2"/>
  <c r="B189" i="2"/>
  <c r="B200" i="2"/>
  <c r="B217" i="2"/>
  <c r="B244" i="2"/>
  <c r="B353" i="2"/>
  <c r="B357" i="2"/>
  <c r="B361" i="2"/>
  <c r="B365" i="2"/>
  <c r="B369" i="2"/>
  <c r="B248" i="2"/>
  <c r="B20" i="2"/>
  <c r="B19" i="2"/>
  <c r="B12" i="2"/>
  <c r="I3" i="2"/>
  <c r="B18" i="2"/>
  <c r="B17" i="2"/>
  <c r="B16" i="2"/>
  <c r="B15" i="2"/>
  <c r="B14" i="2"/>
  <c r="B21" i="2"/>
  <c r="B13" i="2"/>
  <c r="D8" i="7" l="1"/>
  <c r="C6" i="4"/>
  <c r="D6" i="4" s="1"/>
  <c r="C5" i="4"/>
  <c r="D5" i="4" s="1"/>
  <c r="D7" i="7"/>
  <c r="B7" i="4"/>
  <c r="C7" i="4" s="1"/>
  <c r="D7" i="4" s="1"/>
  <c r="C244" i="2"/>
  <c r="E244" i="2"/>
  <c r="C262" i="2"/>
  <c r="E262" i="2"/>
  <c r="E346" i="2"/>
  <c r="C346" i="2"/>
  <c r="E322" i="2"/>
  <c r="C322" i="2"/>
  <c r="E298" i="2"/>
  <c r="C298" i="2"/>
  <c r="E274" i="2"/>
  <c r="C274" i="2"/>
  <c r="C250" i="2"/>
  <c r="E250" i="2"/>
  <c r="C337" i="2"/>
  <c r="E337" i="2"/>
  <c r="C313" i="2"/>
  <c r="E313" i="2"/>
  <c r="C289" i="2"/>
  <c r="E289" i="2"/>
  <c r="C252" i="2"/>
  <c r="E252" i="2"/>
  <c r="C251" i="2"/>
  <c r="E251" i="2"/>
  <c r="E227" i="2"/>
  <c r="C227" i="2"/>
  <c r="C180" i="2"/>
  <c r="E180" i="2"/>
  <c r="E195" i="2"/>
  <c r="C195" i="2"/>
  <c r="C234" i="2"/>
  <c r="E234" i="2"/>
  <c r="C199" i="2"/>
  <c r="E199" i="2"/>
  <c r="C156" i="2"/>
  <c r="E156" i="2"/>
  <c r="E167" i="2"/>
  <c r="C167" i="2"/>
  <c r="C149" i="2"/>
  <c r="E149" i="2"/>
  <c r="C140" i="2"/>
  <c r="E140" i="2"/>
  <c r="E124" i="2"/>
  <c r="C124" i="2"/>
  <c r="E116" i="2"/>
  <c r="C116" i="2"/>
  <c r="E67" i="2"/>
  <c r="C67" i="2"/>
  <c r="C125" i="2"/>
  <c r="E125" i="2"/>
  <c r="C101" i="2"/>
  <c r="E101" i="2"/>
  <c r="E112" i="2"/>
  <c r="C112" i="2"/>
  <c r="E104" i="2"/>
  <c r="C104" i="2"/>
  <c r="E96" i="2"/>
  <c r="C96" i="2"/>
  <c r="E88" i="2"/>
  <c r="C88" i="2"/>
  <c r="E80" i="2"/>
  <c r="C80" i="2"/>
  <c r="E69" i="2"/>
  <c r="C69" i="2"/>
  <c r="E71" i="2"/>
  <c r="C71" i="2"/>
  <c r="C89" i="2"/>
  <c r="E89" i="2"/>
  <c r="C81" i="2"/>
  <c r="E81" i="2"/>
  <c r="C74" i="2"/>
  <c r="E74" i="2"/>
  <c r="C58" i="2"/>
  <c r="E58" i="2"/>
  <c r="C46" i="2"/>
  <c r="E46" i="2"/>
  <c r="C50" i="2"/>
  <c r="E50" i="2"/>
  <c r="E41" i="2"/>
  <c r="C41" i="2"/>
  <c r="E33" i="2"/>
  <c r="C33" i="2"/>
  <c r="E25" i="2"/>
  <c r="C25" i="2"/>
  <c r="C36" i="2"/>
  <c r="E36" i="2"/>
  <c r="C28" i="2"/>
  <c r="E28" i="2"/>
  <c r="C361" i="2"/>
  <c r="E361" i="2"/>
  <c r="C217" i="2"/>
  <c r="E217" i="2"/>
  <c r="C371" i="2"/>
  <c r="E371" i="2"/>
  <c r="C359" i="2"/>
  <c r="E359" i="2"/>
  <c r="E368" i="2"/>
  <c r="C368" i="2"/>
  <c r="E360" i="2"/>
  <c r="C360" i="2"/>
  <c r="E352" i="2"/>
  <c r="C352" i="2"/>
  <c r="E344" i="2"/>
  <c r="C344" i="2"/>
  <c r="E336" i="2"/>
  <c r="C336" i="2"/>
  <c r="E328" i="2"/>
  <c r="C328" i="2"/>
  <c r="E320" i="2"/>
  <c r="C320" i="2"/>
  <c r="E312" i="2"/>
  <c r="C312" i="2"/>
  <c r="E304" i="2"/>
  <c r="C304" i="2"/>
  <c r="E296" i="2"/>
  <c r="C296" i="2"/>
  <c r="E288" i="2"/>
  <c r="C288" i="2"/>
  <c r="E280" i="2"/>
  <c r="C280" i="2"/>
  <c r="E272" i="2"/>
  <c r="C272" i="2"/>
  <c r="E256" i="2"/>
  <c r="C256" i="2"/>
  <c r="C143" i="2"/>
  <c r="E143" i="2"/>
  <c r="C246" i="2"/>
  <c r="E246" i="2"/>
  <c r="C170" i="2"/>
  <c r="E170" i="2"/>
  <c r="C343" i="2"/>
  <c r="E343" i="2"/>
  <c r="C335" i="2"/>
  <c r="E335" i="2"/>
  <c r="C327" i="2"/>
  <c r="E327" i="2"/>
  <c r="C319" i="2"/>
  <c r="E319" i="2"/>
  <c r="C311" i="2"/>
  <c r="E311" i="2"/>
  <c r="C303" i="2"/>
  <c r="E303" i="2"/>
  <c r="C295" i="2"/>
  <c r="E295" i="2"/>
  <c r="C287" i="2"/>
  <c r="E287" i="2"/>
  <c r="C279" i="2"/>
  <c r="E279" i="2"/>
  <c r="C271" i="2"/>
  <c r="E271" i="2"/>
  <c r="C209" i="2"/>
  <c r="E209" i="2"/>
  <c r="E265" i="2"/>
  <c r="C265" i="2"/>
  <c r="E257" i="2"/>
  <c r="C257" i="2"/>
  <c r="E249" i="2"/>
  <c r="C249" i="2"/>
  <c r="E241" i="2"/>
  <c r="C241" i="2"/>
  <c r="E233" i="2"/>
  <c r="C233" i="2"/>
  <c r="E225" i="2"/>
  <c r="C225" i="2"/>
  <c r="E210" i="2"/>
  <c r="C210" i="2"/>
  <c r="C192" i="2"/>
  <c r="E192" i="2"/>
  <c r="C176" i="2"/>
  <c r="E176" i="2"/>
  <c r="C221" i="2"/>
  <c r="E221" i="2"/>
  <c r="C205" i="2"/>
  <c r="E205" i="2"/>
  <c r="E191" i="2"/>
  <c r="C191" i="2"/>
  <c r="C166" i="2"/>
  <c r="E166" i="2"/>
  <c r="C240" i="2"/>
  <c r="E240" i="2"/>
  <c r="C232" i="2"/>
  <c r="E232" i="2"/>
  <c r="C224" i="2"/>
  <c r="E224" i="2"/>
  <c r="E214" i="2"/>
  <c r="C214" i="2"/>
  <c r="E198" i="2"/>
  <c r="C198" i="2"/>
  <c r="C182" i="2"/>
  <c r="E182" i="2"/>
  <c r="C133" i="2"/>
  <c r="E133" i="2"/>
  <c r="E55" i="2"/>
  <c r="C55" i="2"/>
  <c r="E173" i="2"/>
  <c r="C173" i="2"/>
  <c r="E165" i="2"/>
  <c r="C165" i="2"/>
  <c r="E157" i="2"/>
  <c r="C157" i="2"/>
  <c r="C135" i="2"/>
  <c r="E135" i="2"/>
  <c r="C141" i="2"/>
  <c r="E141" i="2"/>
  <c r="E154" i="2"/>
  <c r="C154" i="2"/>
  <c r="E146" i="2"/>
  <c r="C146" i="2"/>
  <c r="E138" i="2"/>
  <c r="C138" i="2"/>
  <c r="E130" i="2"/>
  <c r="C130" i="2"/>
  <c r="E122" i="2"/>
  <c r="C122" i="2"/>
  <c r="E114" i="2"/>
  <c r="C114" i="2"/>
  <c r="C107" i="2"/>
  <c r="E107" i="2"/>
  <c r="C131" i="2"/>
  <c r="E131" i="2"/>
  <c r="C123" i="2"/>
  <c r="E123" i="2"/>
  <c r="C115" i="2"/>
  <c r="E115" i="2"/>
  <c r="C93" i="2"/>
  <c r="E93" i="2"/>
  <c r="C110" i="2"/>
  <c r="E110" i="2"/>
  <c r="C102" i="2"/>
  <c r="E102" i="2"/>
  <c r="C94" i="2"/>
  <c r="E94" i="2"/>
  <c r="E86" i="2"/>
  <c r="C86" i="2"/>
  <c r="E78" i="2"/>
  <c r="C78" i="2"/>
  <c r="C62" i="2"/>
  <c r="E62" i="2"/>
  <c r="C64" i="2"/>
  <c r="E64" i="2"/>
  <c r="C87" i="2"/>
  <c r="E87" i="2"/>
  <c r="C79" i="2"/>
  <c r="E79" i="2"/>
  <c r="E73" i="2"/>
  <c r="C73" i="2"/>
  <c r="E57" i="2"/>
  <c r="C57" i="2"/>
  <c r="E45" i="2"/>
  <c r="C45" i="2"/>
  <c r="E49" i="2"/>
  <c r="C49" i="2"/>
  <c r="E39" i="2"/>
  <c r="C39" i="2"/>
  <c r="E31" i="2"/>
  <c r="C31" i="2"/>
  <c r="E23" i="2"/>
  <c r="C23" i="2"/>
  <c r="C34" i="2"/>
  <c r="E34" i="2"/>
  <c r="C26" i="2"/>
  <c r="E26" i="2"/>
  <c r="C365" i="2"/>
  <c r="E365" i="2"/>
  <c r="C363" i="2"/>
  <c r="E363" i="2"/>
  <c r="E362" i="2"/>
  <c r="C362" i="2"/>
  <c r="E338" i="2"/>
  <c r="C338" i="2"/>
  <c r="E306" i="2"/>
  <c r="C306" i="2"/>
  <c r="E282" i="2"/>
  <c r="C282" i="2"/>
  <c r="C178" i="2"/>
  <c r="E178" i="2"/>
  <c r="C345" i="2"/>
  <c r="E345" i="2"/>
  <c r="C321" i="2"/>
  <c r="E321" i="2"/>
  <c r="C297" i="2"/>
  <c r="E297" i="2"/>
  <c r="C273" i="2"/>
  <c r="E273" i="2"/>
  <c r="C259" i="2"/>
  <c r="E259" i="2"/>
  <c r="E235" i="2"/>
  <c r="C235" i="2"/>
  <c r="C196" i="2"/>
  <c r="E196" i="2"/>
  <c r="E212" i="2"/>
  <c r="C212" i="2"/>
  <c r="C242" i="2"/>
  <c r="E242" i="2"/>
  <c r="C215" i="2"/>
  <c r="E215" i="2"/>
  <c r="C95" i="2"/>
  <c r="E95" i="2"/>
  <c r="E159" i="2"/>
  <c r="C159" i="2"/>
  <c r="C44" i="2"/>
  <c r="E44" i="2"/>
  <c r="E59" i="2"/>
  <c r="C59" i="2"/>
  <c r="C248" i="2"/>
  <c r="E248" i="2"/>
  <c r="C357" i="2"/>
  <c r="E357" i="2"/>
  <c r="E200" i="2"/>
  <c r="C200" i="2"/>
  <c r="E370" i="2"/>
  <c r="C370" i="2"/>
  <c r="C355" i="2"/>
  <c r="E355" i="2"/>
  <c r="E366" i="2"/>
  <c r="C366" i="2"/>
  <c r="E358" i="2"/>
  <c r="C358" i="2"/>
  <c r="E350" i="2"/>
  <c r="C350" i="2"/>
  <c r="E342" i="2"/>
  <c r="C342" i="2"/>
  <c r="E334" i="2"/>
  <c r="C334" i="2"/>
  <c r="E326" i="2"/>
  <c r="C326" i="2"/>
  <c r="E318" i="2"/>
  <c r="C318" i="2"/>
  <c r="E310" i="2"/>
  <c r="C310" i="2"/>
  <c r="E302" i="2"/>
  <c r="C302" i="2"/>
  <c r="E294" i="2"/>
  <c r="C294" i="2"/>
  <c r="E286" i="2"/>
  <c r="C286" i="2"/>
  <c r="E278" i="2"/>
  <c r="C278" i="2"/>
  <c r="E270" i="2"/>
  <c r="C270" i="2"/>
  <c r="E208" i="2"/>
  <c r="C208" i="2"/>
  <c r="C266" i="2"/>
  <c r="E266" i="2"/>
  <c r="E216" i="2"/>
  <c r="C216" i="2"/>
  <c r="C349" i="2"/>
  <c r="E349" i="2"/>
  <c r="C341" i="2"/>
  <c r="E341" i="2"/>
  <c r="C333" i="2"/>
  <c r="E333" i="2"/>
  <c r="C325" i="2"/>
  <c r="E325" i="2"/>
  <c r="C317" i="2"/>
  <c r="E317" i="2"/>
  <c r="C309" i="2"/>
  <c r="E309" i="2"/>
  <c r="C301" i="2"/>
  <c r="E301" i="2"/>
  <c r="C293" i="2"/>
  <c r="E293" i="2"/>
  <c r="C285" i="2"/>
  <c r="E285" i="2"/>
  <c r="C277" i="2"/>
  <c r="E277" i="2"/>
  <c r="C269" i="2"/>
  <c r="E269" i="2"/>
  <c r="E193" i="2"/>
  <c r="C193" i="2"/>
  <c r="E263" i="2"/>
  <c r="C263" i="2"/>
  <c r="E255" i="2"/>
  <c r="C255" i="2"/>
  <c r="E247" i="2"/>
  <c r="C247" i="2"/>
  <c r="E239" i="2"/>
  <c r="C239" i="2"/>
  <c r="E231" i="2"/>
  <c r="C231" i="2"/>
  <c r="C219" i="2"/>
  <c r="E219" i="2"/>
  <c r="C203" i="2"/>
  <c r="E203" i="2"/>
  <c r="C188" i="2"/>
  <c r="E188" i="2"/>
  <c r="C168" i="2"/>
  <c r="E168" i="2"/>
  <c r="E220" i="2"/>
  <c r="C220" i="2"/>
  <c r="E204" i="2"/>
  <c r="C204" i="2"/>
  <c r="E187" i="2"/>
  <c r="C187" i="2"/>
  <c r="C158" i="2"/>
  <c r="E158" i="2"/>
  <c r="C238" i="2"/>
  <c r="E238" i="2"/>
  <c r="C230" i="2"/>
  <c r="E230" i="2"/>
  <c r="C223" i="2"/>
  <c r="E223" i="2"/>
  <c r="C207" i="2"/>
  <c r="E207" i="2"/>
  <c r="C194" i="2"/>
  <c r="E194" i="2"/>
  <c r="C172" i="2"/>
  <c r="E172" i="2"/>
  <c r="E153" i="2"/>
  <c r="C153" i="2"/>
  <c r="E179" i="2"/>
  <c r="C179" i="2"/>
  <c r="E171" i="2"/>
  <c r="C171" i="2"/>
  <c r="E163" i="2"/>
  <c r="C163" i="2"/>
  <c r="E155" i="2"/>
  <c r="C155" i="2"/>
  <c r="C103" i="2"/>
  <c r="E103" i="2"/>
  <c r="C111" i="2"/>
  <c r="E111" i="2"/>
  <c r="E152" i="2"/>
  <c r="C152" i="2"/>
  <c r="E144" i="2"/>
  <c r="C144" i="2"/>
  <c r="E136" i="2"/>
  <c r="C136" i="2"/>
  <c r="E128" i="2"/>
  <c r="C128" i="2"/>
  <c r="E120" i="2"/>
  <c r="C120" i="2"/>
  <c r="E105" i="2"/>
  <c r="C105" i="2"/>
  <c r="C99" i="2"/>
  <c r="E99" i="2"/>
  <c r="C129" i="2"/>
  <c r="E129" i="2"/>
  <c r="C121" i="2"/>
  <c r="E121" i="2"/>
  <c r="C113" i="2"/>
  <c r="E113" i="2"/>
  <c r="C60" i="2"/>
  <c r="E60" i="2"/>
  <c r="C108" i="2"/>
  <c r="E108" i="2"/>
  <c r="C100" i="2"/>
  <c r="E100" i="2"/>
  <c r="C92" i="2"/>
  <c r="E92" i="2"/>
  <c r="E84" i="2"/>
  <c r="C84" i="2"/>
  <c r="E76" i="2"/>
  <c r="C76" i="2"/>
  <c r="E61" i="2"/>
  <c r="C61" i="2"/>
  <c r="E63" i="2"/>
  <c r="C63" i="2"/>
  <c r="C85" i="2"/>
  <c r="E85" i="2"/>
  <c r="C77" i="2"/>
  <c r="E77" i="2"/>
  <c r="C66" i="2"/>
  <c r="E66" i="2"/>
  <c r="C54" i="2"/>
  <c r="E54" i="2"/>
  <c r="C48" i="2"/>
  <c r="E48" i="2"/>
  <c r="C42" i="2"/>
  <c r="E42" i="2"/>
  <c r="E37" i="2"/>
  <c r="C37" i="2"/>
  <c r="E29" i="2"/>
  <c r="C29" i="2"/>
  <c r="C40" i="2"/>
  <c r="E40" i="2"/>
  <c r="C32" i="2"/>
  <c r="E32" i="2"/>
  <c r="C24" i="2"/>
  <c r="E24" i="2"/>
  <c r="C254" i="2"/>
  <c r="E254" i="2"/>
  <c r="E354" i="2"/>
  <c r="C354" i="2"/>
  <c r="E330" i="2"/>
  <c r="C330" i="2"/>
  <c r="E314" i="2"/>
  <c r="C314" i="2"/>
  <c r="E290" i="2"/>
  <c r="C290" i="2"/>
  <c r="E264" i="2"/>
  <c r="C264" i="2"/>
  <c r="E181" i="2"/>
  <c r="C181" i="2"/>
  <c r="C329" i="2"/>
  <c r="E329" i="2"/>
  <c r="C305" i="2"/>
  <c r="E305" i="2"/>
  <c r="C281" i="2"/>
  <c r="E281" i="2"/>
  <c r="C267" i="2"/>
  <c r="E267" i="2"/>
  <c r="E243" i="2"/>
  <c r="C243" i="2"/>
  <c r="C211" i="2"/>
  <c r="E211" i="2"/>
  <c r="C151" i="2"/>
  <c r="E151" i="2"/>
  <c r="C174" i="2"/>
  <c r="E174" i="2"/>
  <c r="C226" i="2"/>
  <c r="E226" i="2"/>
  <c r="C186" i="2"/>
  <c r="E186" i="2"/>
  <c r="E175" i="2"/>
  <c r="C175" i="2"/>
  <c r="C139" i="2"/>
  <c r="E139" i="2"/>
  <c r="C148" i="2"/>
  <c r="E148" i="2"/>
  <c r="E132" i="2"/>
  <c r="C132" i="2"/>
  <c r="C117" i="2"/>
  <c r="E117" i="2"/>
  <c r="C369" i="2"/>
  <c r="E369" i="2"/>
  <c r="C353" i="2"/>
  <c r="E353" i="2"/>
  <c r="E189" i="2"/>
  <c r="C189" i="2"/>
  <c r="C367" i="2"/>
  <c r="E367" i="2"/>
  <c r="C351" i="2"/>
  <c r="E351" i="2"/>
  <c r="E364" i="2"/>
  <c r="C364" i="2"/>
  <c r="E356" i="2"/>
  <c r="C356" i="2"/>
  <c r="E348" i="2"/>
  <c r="C348" i="2"/>
  <c r="E340" i="2"/>
  <c r="C340" i="2"/>
  <c r="E332" i="2"/>
  <c r="C332" i="2"/>
  <c r="E324" i="2"/>
  <c r="C324" i="2"/>
  <c r="E316" i="2"/>
  <c r="C316" i="2"/>
  <c r="E308" i="2"/>
  <c r="C308" i="2"/>
  <c r="E300" i="2"/>
  <c r="C300" i="2"/>
  <c r="E292" i="2"/>
  <c r="C292" i="2"/>
  <c r="E284" i="2"/>
  <c r="C284" i="2"/>
  <c r="E276" i="2"/>
  <c r="C276" i="2"/>
  <c r="E268" i="2"/>
  <c r="C268" i="2"/>
  <c r="E185" i="2"/>
  <c r="C185" i="2"/>
  <c r="C258" i="2"/>
  <c r="E258" i="2"/>
  <c r="C201" i="2"/>
  <c r="E201" i="2"/>
  <c r="C347" i="2"/>
  <c r="E347" i="2"/>
  <c r="C339" i="2"/>
  <c r="E339" i="2"/>
  <c r="C331" i="2"/>
  <c r="E331" i="2"/>
  <c r="C323" i="2"/>
  <c r="E323" i="2"/>
  <c r="C315" i="2"/>
  <c r="E315" i="2"/>
  <c r="C307" i="2"/>
  <c r="E307" i="2"/>
  <c r="C299" i="2"/>
  <c r="E299" i="2"/>
  <c r="C291" i="2"/>
  <c r="E291" i="2"/>
  <c r="C283" i="2"/>
  <c r="E283" i="2"/>
  <c r="C275" i="2"/>
  <c r="E275" i="2"/>
  <c r="C260" i="2"/>
  <c r="E260" i="2"/>
  <c r="C162" i="2"/>
  <c r="E162" i="2"/>
  <c r="C261" i="2"/>
  <c r="E261" i="2"/>
  <c r="C253" i="2"/>
  <c r="E253" i="2"/>
  <c r="E245" i="2"/>
  <c r="C245" i="2"/>
  <c r="E237" i="2"/>
  <c r="C237" i="2"/>
  <c r="E229" i="2"/>
  <c r="C229" i="2"/>
  <c r="E218" i="2"/>
  <c r="C218" i="2"/>
  <c r="E202" i="2"/>
  <c r="C202" i="2"/>
  <c r="C184" i="2"/>
  <c r="E184" i="2"/>
  <c r="C160" i="2"/>
  <c r="E160" i="2"/>
  <c r="C213" i="2"/>
  <c r="E213" i="2"/>
  <c r="C197" i="2"/>
  <c r="E197" i="2"/>
  <c r="E183" i="2"/>
  <c r="C183" i="2"/>
  <c r="C137" i="2"/>
  <c r="E137" i="2"/>
  <c r="C236" i="2"/>
  <c r="E236" i="2"/>
  <c r="C228" i="2"/>
  <c r="E228" i="2"/>
  <c r="E222" i="2"/>
  <c r="C222" i="2"/>
  <c r="E206" i="2"/>
  <c r="C206" i="2"/>
  <c r="C190" i="2"/>
  <c r="E190" i="2"/>
  <c r="C164" i="2"/>
  <c r="E164" i="2"/>
  <c r="E145" i="2"/>
  <c r="C145" i="2"/>
  <c r="E177" i="2"/>
  <c r="C177" i="2"/>
  <c r="E169" i="2"/>
  <c r="C169" i="2"/>
  <c r="E161" i="2"/>
  <c r="C161" i="2"/>
  <c r="C147" i="2"/>
  <c r="E147" i="2"/>
  <c r="E51" i="2"/>
  <c r="C51" i="2"/>
  <c r="C68" i="2"/>
  <c r="E68" i="2"/>
  <c r="C150" i="2"/>
  <c r="E150" i="2"/>
  <c r="C142" i="2"/>
  <c r="E142" i="2"/>
  <c r="E134" i="2"/>
  <c r="C134" i="2"/>
  <c r="E126" i="2"/>
  <c r="C126" i="2"/>
  <c r="E118" i="2"/>
  <c r="C118" i="2"/>
  <c r="E97" i="2"/>
  <c r="C97" i="2"/>
  <c r="C91" i="2"/>
  <c r="E91" i="2"/>
  <c r="C127" i="2"/>
  <c r="E127" i="2"/>
  <c r="C119" i="2"/>
  <c r="E119" i="2"/>
  <c r="C109" i="2"/>
  <c r="E109" i="2"/>
  <c r="C52" i="2"/>
  <c r="E52" i="2"/>
  <c r="E106" i="2"/>
  <c r="C106" i="2"/>
  <c r="E98" i="2"/>
  <c r="C98" i="2"/>
  <c r="E90" i="2"/>
  <c r="C90" i="2"/>
  <c r="E82" i="2"/>
  <c r="C82" i="2"/>
  <c r="C70" i="2"/>
  <c r="E70" i="2"/>
  <c r="C72" i="2"/>
  <c r="E72" i="2"/>
  <c r="C56" i="2"/>
  <c r="E56" i="2"/>
  <c r="C83" i="2"/>
  <c r="E83" i="2"/>
  <c r="C75" i="2"/>
  <c r="E75" i="2"/>
  <c r="E65" i="2"/>
  <c r="C65" i="2"/>
  <c r="E53" i="2"/>
  <c r="C53" i="2"/>
  <c r="E47" i="2"/>
  <c r="C47" i="2"/>
  <c r="E43" i="2"/>
  <c r="C43" i="2"/>
  <c r="E35" i="2"/>
  <c r="C35" i="2"/>
  <c r="E27" i="2"/>
  <c r="C27" i="2"/>
  <c r="C38" i="2"/>
  <c r="E38" i="2"/>
  <c r="C30" i="2"/>
  <c r="E30" i="2"/>
  <c r="C22" i="2"/>
  <c r="E22" i="2"/>
  <c r="E13" i="2"/>
  <c r="E16" i="2"/>
  <c r="E17" i="2"/>
  <c r="E18" i="2"/>
  <c r="E21" i="2"/>
  <c r="E15" i="2"/>
  <c r="E19" i="2"/>
  <c r="E14" i="2"/>
  <c r="E12" i="2"/>
  <c r="D12" i="2"/>
  <c r="I12" i="2" s="1"/>
  <c r="E20" i="2"/>
  <c r="C12" i="2"/>
  <c r="C13" i="2"/>
  <c r="C14" i="2"/>
  <c r="D9" i="7" l="1"/>
  <c r="B8" i="4"/>
  <c r="K12" i="2"/>
  <c r="C15" i="2"/>
  <c r="D10" i="7" l="1"/>
  <c r="C8" i="4"/>
  <c r="D8" i="4" s="1"/>
  <c r="B9" i="4"/>
  <c r="C16" i="2"/>
  <c r="D11" i="7" l="1"/>
  <c r="C9" i="4"/>
  <c r="D9" i="4" s="1"/>
  <c r="B10" i="4"/>
  <c r="C17" i="2"/>
  <c r="D12" i="7" l="1"/>
  <c r="C10" i="4"/>
  <c r="D10" i="4" s="1"/>
  <c r="B11" i="4"/>
  <c r="C18" i="2"/>
  <c r="D13" i="7" l="1"/>
  <c r="C11" i="4"/>
  <c r="D11" i="4" s="1"/>
  <c r="B12" i="4"/>
  <c r="C19" i="2"/>
  <c r="C20" i="2"/>
  <c r="D14" i="7" l="1"/>
  <c r="C12" i="4"/>
  <c r="D12" i="4" s="1"/>
  <c r="B13" i="4"/>
  <c r="C21" i="2"/>
  <c r="D15" i="7" l="1"/>
  <c r="C13" i="4"/>
  <c r="D13" i="4" s="1"/>
  <c r="B14" i="4"/>
  <c r="F12" i="2"/>
  <c r="G12" i="2" s="1"/>
  <c r="O12" i="2" s="1"/>
  <c r="P12" i="2" s="1"/>
  <c r="M9" i="2" s="1"/>
  <c r="D16" i="7" l="1"/>
  <c r="C14" i="4"/>
  <c r="D14" i="4" s="1"/>
  <c r="B15" i="4"/>
  <c r="H12" i="2"/>
  <c r="J12" i="2" s="1"/>
  <c r="D17" i="7" l="1"/>
  <c r="C15" i="4"/>
  <c r="D15" i="4" s="1"/>
  <c r="B16" i="4"/>
  <c r="D13" i="2"/>
  <c r="F13" i="2" s="1"/>
  <c r="G13" i="2" s="1"/>
  <c r="O13" i="2" s="1"/>
  <c r="P13" i="2" s="1"/>
  <c r="D18" i="7" l="1"/>
  <c r="C16" i="4"/>
  <c r="D16" i="4" s="1"/>
  <c r="B17" i="4"/>
  <c r="I13" i="2"/>
  <c r="D19" i="7" l="1"/>
  <c r="C17" i="4"/>
  <c r="D17" i="4" s="1"/>
  <c r="B18" i="4"/>
  <c r="K13" i="2"/>
  <c r="H13" i="2"/>
  <c r="J13" i="2" s="1"/>
  <c r="D20" i="7" l="1"/>
  <c r="C18" i="4"/>
  <c r="D18" i="4" s="1"/>
  <c r="B19" i="4"/>
  <c r="D14" i="2"/>
  <c r="I14" i="2" s="1"/>
  <c r="D21" i="7" l="1"/>
  <c r="C19" i="4"/>
  <c r="D19" i="4" s="1"/>
  <c r="B20" i="4"/>
  <c r="F14" i="2"/>
  <c r="G14" i="2" s="1"/>
  <c r="O14" i="2" s="1"/>
  <c r="P14" i="2" s="1"/>
  <c r="K14" i="2"/>
  <c r="D22" i="7" l="1"/>
  <c r="C20" i="4"/>
  <c r="D20" i="4" s="1"/>
  <c r="B21" i="4"/>
  <c r="H14" i="2"/>
  <c r="J14" i="2" s="1"/>
  <c r="D23" i="7" l="1"/>
  <c r="C21" i="4"/>
  <c r="D21" i="4" s="1"/>
  <c r="B22" i="4"/>
  <c r="D15" i="2"/>
  <c r="I15" i="2" s="1"/>
  <c r="K15" i="2" s="1"/>
  <c r="D24" i="7" l="1"/>
  <c r="C22" i="4"/>
  <c r="D22" i="4" s="1"/>
  <c r="B23" i="4"/>
  <c r="F15" i="2"/>
  <c r="G15" i="2" s="1"/>
  <c r="O15" i="2" s="1"/>
  <c r="P15" i="2" s="1"/>
  <c r="D25" i="7" l="1"/>
  <c r="C23" i="4"/>
  <c r="D23" i="4" s="1"/>
  <c r="B24" i="4"/>
  <c r="H15" i="2"/>
  <c r="J15" i="2" s="1"/>
  <c r="D16" i="2" s="1"/>
  <c r="I16" i="2" s="1"/>
  <c r="K16" i="2" s="1"/>
  <c r="D26" i="7" l="1"/>
  <c r="C24" i="4"/>
  <c r="D24" i="4" s="1"/>
  <c r="B25" i="4"/>
  <c r="F16" i="2"/>
  <c r="G16" i="2" s="1"/>
  <c r="O16" i="2" s="1"/>
  <c r="P16" i="2" s="1"/>
  <c r="D27" i="7" l="1"/>
  <c r="C25" i="4"/>
  <c r="D25" i="4" s="1"/>
  <c r="B26" i="4"/>
  <c r="H16" i="2"/>
  <c r="J16" i="2" s="1"/>
  <c r="D17" i="2" s="1"/>
  <c r="F17" i="2" s="1"/>
  <c r="G17" i="2" s="1"/>
  <c r="O17" i="2" s="1"/>
  <c r="P17" i="2" s="1"/>
  <c r="D28" i="7" l="1"/>
  <c r="C26" i="4"/>
  <c r="D26" i="4" s="1"/>
  <c r="B27" i="4"/>
  <c r="I17" i="2"/>
  <c r="H17" i="2" s="1"/>
  <c r="J17" i="2" s="1"/>
  <c r="D18" i="2" s="1"/>
  <c r="F18" i="2" s="1"/>
  <c r="G18" i="2" s="1"/>
  <c r="O18" i="2" s="1"/>
  <c r="P18" i="2" s="1"/>
  <c r="D29" i="7" l="1"/>
  <c r="C27" i="4"/>
  <c r="D27" i="4" s="1"/>
  <c r="B28" i="4"/>
  <c r="K17" i="2"/>
  <c r="I18" i="2"/>
  <c r="K18" i="2" s="1"/>
  <c r="D30" i="7" l="1"/>
  <c r="C28" i="4"/>
  <c r="D28" i="4" s="1"/>
  <c r="B29" i="4"/>
  <c r="H18" i="2"/>
  <c r="J18" i="2" s="1"/>
  <c r="D19" i="2" s="1"/>
  <c r="F19" i="2" s="1"/>
  <c r="G19" i="2" s="1"/>
  <c r="O19" i="2" s="1"/>
  <c r="P19" i="2" s="1"/>
  <c r="D31" i="7" l="1"/>
  <c r="C29" i="4"/>
  <c r="D29" i="4" s="1"/>
  <c r="B30" i="4"/>
  <c r="I19" i="2"/>
  <c r="K19" i="2" s="1"/>
  <c r="D32" i="7" l="1"/>
  <c r="C30" i="4"/>
  <c r="D30" i="4" s="1"/>
  <c r="B31" i="4"/>
  <c r="H19" i="2"/>
  <c r="J19" i="2" s="1"/>
  <c r="D20" i="2" s="1"/>
  <c r="F20" i="2" s="1"/>
  <c r="G20" i="2" s="1"/>
  <c r="O20" i="2" s="1"/>
  <c r="P20" i="2" s="1"/>
  <c r="D33" i="7" l="1"/>
  <c r="C31" i="4"/>
  <c r="D31" i="4" s="1"/>
  <c r="B32" i="4"/>
  <c r="I20" i="2"/>
  <c r="K20" i="2" s="1"/>
  <c r="D34" i="7" l="1"/>
  <c r="C32" i="4"/>
  <c r="D32" i="4" s="1"/>
  <c r="B33" i="4"/>
  <c r="H20" i="2"/>
  <c r="J20" i="2" s="1"/>
  <c r="D21" i="2" s="1"/>
  <c r="F21" i="2" s="1"/>
  <c r="G21" i="2" s="1"/>
  <c r="O21" i="2" s="1"/>
  <c r="P21" i="2" s="1"/>
  <c r="D35" i="7" l="1"/>
  <c r="C33" i="4"/>
  <c r="D33" i="4" s="1"/>
  <c r="B34" i="4"/>
  <c r="I21" i="2"/>
  <c r="K21" i="2" s="1"/>
  <c r="D36" i="7" l="1"/>
  <c r="C34" i="4"/>
  <c r="D34" i="4" s="1"/>
  <c r="B35" i="4"/>
  <c r="H21" i="2"/>
  <c r="J21" i="2" s="1"/>
  <c r="D22" i="2" s="1"/>
  <c r="F22" i="2" s="1"/>
  <c r="G22" i="2" s="1"/>
  <c r="O22" i="2" s="1"/>
  <c r="P22" i="2" s="1"/>
  <c r="D37" i="7" l="1"/>
  <c r="C35" i="4"/>
  <c r="D35" i="4" s="1"/>
  <c r="B36" i="4"/>
  <c r="I22" i="2"/>
  <c r="K22" i="2" s="1"/>
  <c r="D38" i="7" l="1"/>
  <c r="C36" i="4"/>
  <c r="D36" i="4" s="1"/>
  <c r="B37" i="4"/>
  <c r="H22" i="2"/>
  <c r="J22" i="2" s="1"/>
  <c r="D23" i="2" s="1"/>
  <c r="D39" i="7" l="1"/>
  <c r="C37" i="4"/>
  <c r="D37" i="4" s="1"/>
  <c r="B38" i="4"/>
  <c r="F23" i="2"/>
  <c r="G23" i="2" s="1"/>
  <c r="I23" i="2"/>
  <c r="K23" i="2" s="1"/>
  <c r="D40" i="7" l="1"/>
  <c r="C38" i="4"/>
  <c r="D38" i="4" s="1"/>
  <c r="B39" i="4"/>
  <c r="O23" i="2"/>
  <c r="P23" i="2" s="1"/>
  <c r="C5" i="7" s="1"/>
  <c r="E5" i="7" s="1"/>
  <c r="H23" i="2"/>
  <c r="J23" i="2" s="1"/>
  <c r="D24" i="2" s="1"/>
  <c r="D41" i="7" l="1"/>
  <c r="C39" i="4"/>
  <c r="D39" i="4" s="1"/>
  <c r="B40" i="4"/>
  <c r="F24" i="2"/>
  <c r="G24" i="2" s="1"/>
  <c r="O24" i="2" s="1"/>
  <c r="P24" i="2" s="1"/>
  <c r="I24" i="2"/>
  <c r="K24" i="2" s="1"/>
  <c r="D42" i="7" l="1"/>
  <c r="C40" i="4"/>
  <c r="D40" i="4" s="1"/>
  <c r="B41" i="4"/>
  <c r="H24" i="2"/>
  <c r="J24" i="2" s="1"/>
  <c r="D25" i="2" s="1"/>
  <c r="D43" i="7" l="1"/>
  <c r="C41" i="4"/>
  <c r="D41" i="4" s="1"/>
  <c r="B42" i="4"/>
  <c r="I25" i="2"/>
  <c r="K25" i="2" s="1"/>
  <c r="F25" i="2"/>
  <c r="G25" i="2" s="1"/>
  <c r="O25" i="2" s="1"/>
  <c r="P25" i="2" s="1"/>
  <c r="D44" i="7" l="1"/>
  <c r="C42" i="4"/>
  <c r="D42" i="4" s="1"/>
  <c r="B43" i="4"/>
  <c r="H25" i="2"/>
  <c r="J25" i="2" s="1"/>
  <c r="D26" i="2" s="1"/>
  <c r="D45" i="7" l="1"/>
  <c r="C43" i="4"/>
  <c r="D43" i="4" s="1"/>
  <c r="B44" i="4"/>
  <c r="I26" i="2"/>
  <c r="K26" i="2" s="1"/>
  <c r="F26" i="2"/>
  <c r="G26" i="2" s="1"/>
  <c r="O26" i="2" s="1"/>
  <c r="P26" i="2" s="1"/>
  <c r="D46" i="7" l="1"/>
  <c r="C44" i="4"/>
  <c r="D44" i="4" s="1"/>
  <c r="B45" i="4"/>
  <c r="H26" i="2"/>
  <c r="J26" i="2" s="1"/>
  <c r="D27" i="2" s="1"/>
  <c r="D47" i="7" l="1"/>
  <c r="C45" i="4"/>
  <c r="D45" i="4" s="1"/>
  <c r="B46" i="4"/>
  <c r="I27" i="2"/>
  <c r="K27" i="2" s="1"/>
  <c r="F27" i="2"/>
  <c r="G27" i="2" s="1"/>
  <c r="O27" i="2" s="1"/>
  <c r="P27" i="2" s="1"/>
  <c r="D48" i="7" l="1"/>
  <c r="C46" i="4"/>
  <c r="D46" i="4" s="1"/>
  <c r="B47" i="4"/>
  <c r="H27" i="2"/>
  <c r="J27" i="2" s="1"/>
  <c r="D28" i="2" s="1"/>
  <c r="D49" i="7" l="1"/>
  <c r="C47" i="4"/>
  <c r="D47" i="4" s="1"/>
  <c r="B48" i="4"/>
  <c r="I28" i="2"/>
  <c r="K28" i="2" s="1"/>
  <c r="F28" i="2"/>
  <c r="G28" i="2" s="1"/>
  <c r="O28" i="2" s="1"/>
  <c r="P28" i="2" s="1"/>
  <c r="D50" i="7" l="1"/>
  <c r="C48" i="4"/>
  <c r="D48" i="4" s="1"/>
  <c r="B49" i="4"/>
  <c r="H28" i="2"/>
  <c r="J28" i="2" s="1"/>
  <c r="D29" i="2" s="1"/>
  <c r="D51" i="7" l="1"/>
  <c r="C49" i="4"/>
  <c r="D49" i="4" s="1"/>
  <c r="B50" i="4"/>
  <c r="F29" i="2"/>
  <c r="G29" i="2" s="1"/>
  <c r="O29" i="2" s="1"/>
  <c r="P29" i="2" s="1"/>
  <c r="I29" i="2"/>
  <c r="K29" i="2" s="1"/>
  <c r="D52" i="7" l="1"/>
  <c r="C50" i="4"/>
  <c r="D50" i="4" s="1"/>
  <c r="B51" i="4"/>
  <c r="H29" i="2"/>
  <c r="J29" i="2" s="1"/>
  <c r="D30" i="2" s="1"/>
  <c r="D53" i="7" l="1"/>
  <c r="C51" i="4"/>
  <c r="D51" i="4" s="1"/>
  <c r="B52" i="4"/>
  <c r="I30" i="2"/>
  <c r="K30" i="2" s="1"/>
  <c r="F30" i="2"/>
  <c r="G30" i="2" s="1"/>
  <c r="O30" i="2" s="1"/>
  <c r="P30" i="2" s="1"/>
  <c r="D54" i="7" l="1"/>
  <c r="C52" i="4"/>
  <c r="D52" i="4" s="1"/>
  <c r="H30" i="2"/>
  <c r="J30" i="2" s="1"/>
  <c r="D31" i="2" s="1"/>
  <c r="I31" i="2" l="1"/>
  <c r="K31" i="2" s="1"/>
  <c r="F31" i="2"/>
  <c r="G31" i="2" s="1"/>
  <c r="O31" i="2" s="1"/>
  <c r="P31" i="2" s="1"/>
  <c r="H31" i="2" l="1"/>
  <c r="J31" i="2" s="1"/>
  <c r="D32" i="2" s="1"/>
  <c r="I32" i="2" l="1"/>
  <c r="K32" i="2" s="1"/>
  <c r="F32" i="2"/>
  <c r="G32" i="2" s="1"/>
  <c r="O32" i="2" s="1"/>
  <c r="P32" i="2" s="1"/>
  <c r="H32" i="2" l="1"/>
  <c r="J32" i="2" s="1"/>
  <c r="D33" i="2" s="1"/>
  <c r="I33" i="2" l="1"/>
  <c r="K33" i="2" s="1"/>
  <c r="F33" i="2"/>
  <c r="G33" i="2" s="1"/>
  <c r="O33" i="2" s="1"/>
  <c r="P33" i="2" s="1"/>
  <c r="H33" i="2" l="1"/>
  <c r="J33" i="2" s="1"/>
  <c r="D34" i="2" s="1"/>
  <c r="I34" i="2" l="1"/>
  <c r="K34" i="2" s="1"/>
  <c r="F34" i="2"/>
  <c r="G34" i="2" s="1"/>
  <c r="O34" i="2" s="1"/>
  <c r="P34" i="2" s="1"/>
  <c r="H34" i="2" l="1"/>
  <c r="J34" i="2" s="1"/>
  <c r="D35" i="2" s="1"/>
  <c r="I35" i="2" l="1"/>
  <c r="K35" i="2" s="1"/>
  <c r="F35" i="2"/>
  <c r="G35" i="2" s="1"/>
  <c r="O35" i="2" l="1"/>
  <c r="P35" i="2" s="1"/>
  <c r="C6" i="7" s="1"/>
  <c r="E6" i="7" s="1"/>
  <c r="H35" i="2"/>
  <c r="J35" i="2" s="1"/>
  <c r="D36" i="2" s="1"/>
  <c r="I36" i="2" l="1"/>
  <c r="K36" i="2" s="1"/>
  <c r="F36" i="2"/>
  <c r="G36" i="2" s="1"/>
  <c r="O36" i="2" s="1"/>
  <c r="P36" i="2" s="1"/>
  <c r="H36" i="2" l="1"/>
  <c r="J36" i="2" s="1"/>
  <c r="D37" i="2" s="1"/>
  <c r="I37" i="2" l="1"/>
  <c r="K37" i="2" s="1"/>
  <c r="F37" i="2"/>
  <c r="G37" i="2" s="1"/>
  <c r="O37" i="2" s="1"/>
  <c r="P37" i="2" s="1"/>
  <c r="H37" i="2" l="1"/>
  <c r="J37" i="2" s="1"/>
  <c r="D38" i="2" s="1"/>
  <c r="I38" i="2" l="1"/>
  <c r="K38" i="2" s="1"/>
  <c r="F38" i="2"/>
  <c r="G38" i="2" s="1"/>
  <c r="O38" i="2" s="1"/>
  <c r="P38" i="2" s="1"/>
  <c r="H38" i="2" l="1"/>
  <c r="J38" i="2" s="1"/>
  <c r="D39" i="2" s="1"/>
  <c r="I39" i="2" l="1"/>
  <c r="K39" i="2" s="1"/>
  <c r="F39" i="2"/>
  <c r="G39" i="2" s="1"/>
  <c r="O39" i="2" s="1"/>
  <c r="P39" i="2" s="1"/>
  <c r="H39" i="2" l="1"/>
  <c r="J39" i="2" s="1"/>
  <c r="D40" i="2" s="1"/>
  <c r="F40" i="2" l="1"/>
  <c r="G40" i="2" s="1"/>
  <c r="O40" i="2" s="1"/>
  <c r="P40" i="2" s="1"/>
  <c r="I40" i="2"/>
  <c r="K40" i="2" s="1"/>
  <c r="H40" i="2" l="1"/>
  <c r="J40" i="2" s="1"/>
  <c r="D41" i="2" s="1"/>
  <c r="I41" i="2" l="1"/>
  <c r="K41" i="2" s="1"/>
  <c r="F41" i="2"/>
  <c r="G41" i="2" s="1"/>
  <c r="O41" i="2" s="1"/>
  <c r="P41" i="2" s="1"/>
  <c r="H41" i="2" l="1"/>
  <c r="J41" i="2" s="1"/>
  <c r="D42" i="2" s="1"/>
  <c r="F42" i="2" l="1"/>
  <c r="G42" i="2" s="1"/>
  <c r="O42" i="2" s="1"/>
  <c r="P42" i="2" s="1"/>
  <c r="I42" i="2"/>
  <c r="K42" i="2" s="1"/>
  <c r="H42" i="2" l="1"/>
  <c r="J42" i="2" s="1"/>
  <c r="D43" i="2" s="1"/>
  <c r="I43" i="2" l="1"/>
  <c r="K43" i="2" s="1"/>
  <c r="F43" i="2"/>
  <c r="G43" i="2" s="1"/>
  <c r="O43" i="2" s="1"/>
  <c r="P43" i="2" s="1"/>
  <c r="H43" i="2" l="1"/>
  <c r="J43" i="2" s="1"/>
  <c r="D44" i="2" s="1"/>
  <c r="I44" i="2" l="1"/>
  <c r="K44" i="2" s="1"/>
  <c r="F44" i="2"/>
  <c r="G44" i="2" s="1"/>
  <c r="O44" i="2" s="1"/>
  <c r="P44" i="2" s="1"/>
  <c r="H44" i="2" l="1"/>
  <c r="J44" i="2" s="1"/>
  <c r="D45" i="2" s="1"/>
  <c r="F45" i="2" l="1"/>
  <c r="G45" i="2" s="1"/>
  <c r="O45" i="2" s="1"/>
  <c r="P45" i="2" s="1"/>
  <c r="I45" i="2"/>
  <c r="K45" i="2" s="1"/>
  <c r="H45" i="2" l="1"/>
  <c r="J45" i="2" s="1"/>
  <c r="D46" i="2" s="1"/>
  <c r="I46" i="2" l="1"/>
  <c r="K46" i="2" s="1"/>
  <c r="F46" i="2"/>
  <c r="G46" i="2" s="1"/>
  <c r="O46" i="2" s="1"/>
  <c r="P46" i="2" s="1"/>
  <c r="H46" i="2" l="1"/>
  <c r="J46" i="2" s="1"/>
  <c r="D47" i="2" s="1"/>
  <c r="I47" i="2" l="1"/>
  <c r="K47" i="2" s="1"/>
  <c r="F47" i="2"/>
  <c r="G47" i="2" s="1"/>
  <c r="O47" i="2" l="1"/>
  <c r="P47" i="2" s="1"/>
  <c r="C7" i="7" s="1"/>
  <c r="E7" i="7" s="1"/>
  <c r="H47" i="2"/>
  <c r="J47" i="2" s="1"/>
  <c r="D48" i="2" s="1"/>
  <c r="I48" i="2" l="1"/>
  <c r="K48" i="2" s="1"/>
  <c r="F48" i="2"/>
  <c r="G48" i="2" s="1"/>
  <c r="O48" i="2" s="1"/>
  <c r="P48" i="2" s="1"/>
  <c r="H48" i="2" l="1"/>
  <c r="J48" i="2" s="1"/>
  <c r="D49" i="2" s="1"/>
  <c r="I49" i="2" l="1"/>
  <c r="K49" i="2" s="1"/>
  <c r="F49" i="2"/>
  <c r="G49" i="2" s="1"/>
  <c r="O49" i="2" s="1"/>
  <c r="P49" i="2" s="1"/>
  <c r="H49" i="2" l="1"/>
  <c r="J49" i="2" s="1"/>
  <c r="D50" i="2" s="1"/>
  <c r="I50" i="2" l="1"/>
  <c r="K50" i="2" s="1"/>
  <c r="F50" i="2"/>
  <c r="G50" i="2" s="1"/>
  <c r="O50" i="2" s="1"/>
  <c r="P50" i="2" s="1"/>
  <c r="H50" i="2" l="1"/>
  <c r="J50" i="2" s="1"/>
  <c r="D51" i="2" s="1"/>
  <c r="I51" i="2" l="1"/>
  <c r="K51" i="2" s="1"/>
  <c r="F51" i="2"/>
  <c r="G51" i="2" s="1"/>
  <c r="O51" i="2" s="1"/>
  <c r="P51" i="2" s="1"/>
  <c r="H51" i="2" l="1"/>
  <c r="J51" i="2" s="1"/>
  <c r="D52" i="2" s="1"/>
  <c r="I52" i="2" l="1"/>
  <c r="K52" i="2" s="1"/>
  <c r="F52" i="2"/>
  <c r="G52" i="2" s="1"/>
  <c r="O52" i="2" s="1"/>
  <c r="P52" i="2" s="1"/>
  <c r="H52" i="2" l="1"/>
  <c r="J52" i="2" s="1"/>
  <c r="D53" i="2" s="1"/>
  <c r="F53" i="2" l="1"/>
  <c r="G53" i="2" s="1"/>
  <c r="O53" i="2" s="1"/>
  <c r="P53" i="2" s="1"/>
  <c r="I53" i="2"/>
  <c r="K53" i="2" s="1"/>
  <c r="H53" i="2" l="1"/>
  <c r="J53" i="2" s="1"/>
  <c r="D54" i="2" s="1"/>
  <c r="I54" i="2" l="1"/>
  <c r="K54" i="2" s="1"/>
  <c r="F54" i="2"/>
  <c r="G54" i="2" s="1"/>
  <c r="O54" i="2" s="1"/>
  <c r="P54" i="2" s="1"/>
  <c r="H54" i="2" l="1"/>
  <c r="J54" i="2" s="1"/>
  <c r="D55" i="2" s="1"/>
  <c r="I55" i="2" l="1"/>
  <c r="K55" i="2" s="1"/>
  <c r="F55" i="2"/>
  <c r="G55" i="2" s="1"/>
  <c r="O55" i="2" s="1"/>
  <c r="P55" i="2" s="1"/>
  <c r="H55" i="2" l="1"/>
  <c r="J55" i="2" s="1"/>
  <c r="D56" i="2" s="1"/>
  <c r="I56" i="2" l="1"/>
  <c r="K56" i="2" s="1"/>
  <c r="F56" i="2"/>
  <c r="G56" i="2" s="1"/>
  <c r="O56" i="2" s="1"/>
  <c r="P56" i="2" s="1"/>
  <c r="H56" i="2" l="1"/>
  <c r="J56" i="2" s="1"/>
  <c r="D57" i="2" s="1"/>
  <c r="I57" i="2" l="1"/>
  <c r="K57" i="2" s="1"/>
  <c r="F57" i="2"/>
  <c r="G57" i="2" s="1"/>
  <c r="O57" i="2" s="1"/>
  <c r="P57" i="2" s="1"/>
  <c r="H57" i="2" l="1"/>
  <c r="J57" i="2" s="1"/>
  <c r="D58" i="2" s="1"/>
  <c r="I58" i="2" l="1"/>
  <c r="K58" i="2" s="1"/>
  <c r="F58" i="2"/>
  <c r="G58" i="2" s="1"/>
  <c r="O58" i="2" s="1"/>
  <c r="P58" i="2" s="1"/>
  <c r="H58" i="2" l="1"/>
  <c r="J58" i="2" s="1"/>
  <c r="D59" i="2" s="1"/>
  <c r="F59" i="2" l="1"/>
  <c r="G59" i="2" s="1"/>
  <c r="I59" i="2"/>
  <c r="K59" i="2" s="1"/>
  <c r="O59" i="2" l="1"/>
  <c r="P59" i="2" s="1"/>
  <c r="C8" i="7" s="1"/>
  <c r="E8" i="7" s="1"/>
  <c r="H59" i="2"/>
  <c r="J59" i="2" s="1"/>
  <c r="D60" i="2" s="1"/>
  <c r="I60" i="2" l="1"/>
  <c r="K60" i="2" s="1"/>
  <c r="F60" i="2"/>
  <c r="G60" i="2" s="1"/>
  <c r="O60" i="2" s="1"/>
  <c r="P60" i="2" s="1"/>
  <c r="H60" i="2" l="1"/>
  <c r="J60" i="2" s="1"/>
  <c r="D61" i="2" s="1"/>
  <c r="F61" i="2" l="1"/>
  <c r="G61" i="2" s="1"/>
  <c r="O61" i="2" s="1"/>
  <c r="P61" i="2" s="1"/>
  <c r="I61" i="2"/>
  <c r="K61" i="2" s="1"/>
  <c r="H61" i="2" l="1"/>
  <c r="J61" i="2" s="1"/>
  <c r="D62" i="2" s="1"/>
  <c r="F62" i="2" l="1"/>
  <c r="G62" i="2" s="1"/>
  <c r="O62" i="2" s="1"/>
  <c r="P62" i="2" s="1"/>
  <c r="I62" i="2"/>
  <c r="K62" i="2" s="1"/>
  <c r="H62" i="2" l="1"/>
  <c r="J62" i="2" s="1"/>
  <c r="D63" i="2" s="1"/>
  <c r="I63" i="2" l="1"/>
  <c r="K63" i="2" s="1"/>
  <c r="F63" i="2"/>
  <c r="G63" i="2" s="1"/>
  <c r="O63" i="2" s="1"/>
  <c r="P63" i="2" s="1"/>
  <c r="H63" i="2" l="1"/>
  <c r="J63" i="2" s="1"/>
  <c r="D64" i="2" s="1"/>
  <c r="I64" i="2" l="1"/>
  <c r="K64" i="2" s="1"/>
  <c r="F64" i="2"/>
  <c r="G64" i="2" s="1"/>
  <c r="O64" i="2" s="1"/>
  <c r="P64" i="2" s="1"/>
  <c r="H64" i="2" l="1"/>
  <c r="J64" i="2" s="1"/>
  <c r="D65" i="2" s="1"/>
  <c r="I65" i="2" l="1"/>
  <c r="K65" i="2" s="1"/>
  <c r="F65" i="2"/>
  <c r="G65" i="2" s="1"/>
  <c r="O65" i="2" s="1"/>
  <c r="P65" i="2" s="1"/>
  <c r="H65" i="2" l="1"/>
  <c r="J65" i="2" s="1"/>
  <c r="D66" i="2" s="1"/>
  <c r="I66" i="2" l="1"/>
  <c r="K66" i="2" s="1"/>
  <c r="F66" i="2"/>
  <c r="G66" i="2" s="1"/>
  <c r="O66" i="2" s="1"/>
  <c r="P66" i="2" s="1"/>
  <c r="H66" i="2" l="1"/>
  <c r="J66" i="2" s="1"/>
  <c r="D67" i="2" s="1"/>
  <c r="I67" i="2" l="1"/>
  <c r="K67" i="2" s="1"/>
  <c r="F67" i="2"/>
  <c r="G67" i="2" s="1"/>
  <c r="O67" i="2" s="1"/>
  <c r="P67" i="2" s="1"/>
  <c r="H67" i="2" l="1"/>
  <c r="J67" i="2" s="1"/>
  <c r="D68" i="2" s="1"/>
  <c r="I68" i="2" l="1"/>
  <c r="K68" i="2" s="1"/>
  <c r="F68" i="2"/>
  <c r="G68" i="2" s="1"/>
  <c r="O68" i="2" s="1"/>
  <c r="P68" i="2" s="1"/>
  <c r="H68" i="2" l="1"/>
  <c r="J68" i="2" s="1"/>
  <c r="D69" i="2" s="1"/>
  <c r="I69" i="2" l="1"/>
  <c r="K69" i="2" s="1"/>
  <c r="F69" i="2"/>
  <c r="G69" i="2" s="1"/>
  <c r="O69" i="2" s="1"/>
  <c r="P69" i="2" s="1"/>
  <c r="H69" i="2" l="1"/>
  <c r="J69" i="2" s="1"/>
  <c r="D70" i="2" s="1"/>
  <c r="I70" i="2" l="1"/>
  <c r="K70" i="2" s="1"/>
  <c r="F70" i="2"/>
  <c r="G70" i="2" s="1"/>
  <c r="O70" i="2" s="1"/>
  <c r="P70" i="2" s="1"/>
  <c r="H70" i="2" l="1"/>
  <c r="J70" i="2" s="1"/>
  <c r="D71" i="2" s="1"/>
  <c r="I71" i="2" l="1"/>
  <c r="K71" i="2" s="1"/>
  <c r="F71" i="2"/>
  <c r="G71" i="2" s="1"/>
  <c r="O71" i="2" l="1"/>
  <c r="P71" i="2" s="1"/>
  <c r="C9" i="7" s="1"/>
  <c r="E9" i="7" s="1"/>
  <c r="H71" i="2"/>
  <c r="J71" i="2" s="1"/>
  <c r="D72" i="2" s="1"/>
  <c r="I72" i="2" l="1"/>
  <c r="K72" i="2" s="1"/>
  <c r="F72" i="2"/>
  <c r="G72" i="2" s="1"/>
  <c r="O72" i="2" s="1"/>
  <c r="P72" i="2" s="1"/>
  <c r="H72" i="2" l="1"/>
  <c r="J72" i="2" s="1"/>
  <c r="D73" i="2" s="1"/>
  <c r="I73" i="2" l="1"/>
  <c r="K73" i="2" s="1"/>
  <c r="F73" i="2"/>
  <c r="G73" i="2" s="1"/>
  <c r="O73" i="2" s="1"/>
  <c r="P73" i="2" s="1"/>
  <c r="H73" i="2" l="1"/>
  <c r="J73" i="2" s="1"/>
  <c r="D74" i="2" s="1"/>
  <c r="F74" i="2" l="1"/>
  <c r="G74" i="2" s="1"/>
  <c r="O74" i="2" s="1"/>
  <c r="P74" i="2" s="1"/>
  <c r="I74" i="2"/>
  <c r="K74" i="2" s="1"/>
  <c r="H74" i="2" l="1"/>
  <c r="J74" i="2" s="1"/>
  <c r="D75" i="2" s="1"/>
  <c r="I75" i="2" l="1"/>
  <c r="K75" i="2" s="1"/>
  <c r="F75" i="2"/>
  <c r="G75" i="2" s="1"/>
  <c r="O75" i="2" s="1"/>
  <c r="P75" i="2" s="1"/>
  <c r="H75" i="2" l="1"/>
  <c r="J75" i="2" s="1"/>
  <c r="D76" i="2" s="1"/>
  <c r="I76" i="2" l="1"/>
  <c r="K76" i="2" s="1"/>
  <c r="F76" i="2"/>
  <c r="G76" i="2" s="1"/>
  <c r="O76" i="2" s="1"/>
  <c r="P76" i="2" s="1"/>
  <c r="H76" i="2" l="1"/>
  <c r="J76" i="2" s="1"/>
  <c r="D77" i="2" s="1"/>
  <c r="I77" i="2" l="1"/>
  <c r="K77" i="2" s="1"/>
  <c r="F77" i="2"/>
  <c r="G77" i="2" s="1"/>
  <c r="O77" i="2" s="1"/>
  <c r="P77" i="2" s="1"/>
  <c r="H77" i="2" l="1"/>
  <c r="J77" i="2" s="1"/>
  <c r="D78" i="2" s="1"/>
  <c r="I78" i="2" l="1"/>
  <c r="K78" i="2" s="1"/>
  <c r="F78" i="2"/>
  <c r="G78" i="2" s="1"/>
  <c r="O78" i="2" s="1"/>
  <c r="P78" i="2" s="1"/>
  <c r="H78" i="2" l="1"/>
  <c r="J78" i="2" s="1"/>
  <c r="D79" i="2" s="1"/>
  <c r="I79" i="2" l="1"/>
  <c r="K79" i="2" s="1"/>
  <c r="F79" i="2"/>
  <c r="G79" i="2" s="1"/>
  <c r="O79" i="2" s="1"/>
  <c r="P79" i="2" s="1"/>
  <c r="H79" i="2" l="1"/>
  <c r="J79" i="2" s="1"/>
  <c r="D80" i="2" s="1"/>
  <c r="I80" i="2" l="1"/>
  <c r="K80" i="2" s="1"/>
  <c r="F80" i="2"/>
  <c r="G80" i="2" s="1"/>
  <c r="O80" i="2" s="1"/>
  <c r="P80" i="2" s="1"/>
  <c r="H80" i="2" l="1"/>
  <c r="J80" i="2" s="1"/>
  <c r="D81" i="2" s="1"/>
  <c r="F81" i="2" l="1"/>
  <c r="G81" i="2" s="1"/>
  <c r="O81" i="2" s="1"/>
  <c r="P81" i="2" s="1"/>
  <c r="I81" i="2"/>
  <c r="K81" i="2" s="1"/>
  <c r="H81" i="2" l="1"/>
  <c r="J81" i="2" s="1"/>
  <c r="D82" i="2" s="1"/>
  <c r="I82" i="2" l="1"/>
  <c r="K82" i="2" s="1"/>
  <c r="F82" i="2"/>
  <c r="G82" i="2" s="1"/>
  <c r="O82" i="2" s="1"/>
  <c r="P82" i="2" s="1"/>
  <c r="H82" i="2" l="1"/>
  <c r="J82" i="2" s="1"/>
  <c r="D83" i="2" s="1"/>
  <c r="I83" i="2" l="1"/>
  <c r="K83" i="2" s="1"/>
  <c r="F83" i="2"/>
  <c r="G83" i="2" s="1"/>
  <c r="O83" i="2" l="1"/>
  <c r="P83" i="2" s="1"/>
  <c r="C10" i="7" s="1"/>
  <c r="E10" i="7" s="1"/>
  <c r="H83" i="2"/>
  <c r="J83" i="2" s="1"/>
  <c r="D84" i="2" s="1"/>
  <c r="I84" i="2" l="1"/>
  <c r="K84" i="2" s="1"/>
  <c r="F84" i="2"/>
  <c r="G84" i="2" s="1"/>
  <c r="O84" i="2" s="1"/>
  <c r="P84" i="2" s="1"/>
  <c r="H84" i="2" l="1"/>
  <c r="J84" i="2" s="1"/>
  <c r="D85" i="2" s="1"/>
  <c r="I85" i="2" l="1"/>
  <c r="K85" i="2" s="1"/>
  <c r="F85" i="2"/>
  <c r="G85" i="2" s="1"/>
  <c r="O85" i="2" s="1"/>
  <c r="P85" i="2" s="1"/>
  <c r="H85" i="2" l="1"/>
  <c r="J85" i="2" s="1"/>
  <c r="D86" i="2" s="1"/>
  <c r="I86" i="2" l="1"/>
  <c r="K86" i="2" s="1"/>
  <c r="F86" i="2"/>
  <c r="G86" i="2" s="1"/>
  <c r="O86" i="2" s="1"/>
  <c r="P86" i="2" s="1"/>
  <c r="H86" i="2" l="1"/>
  <c r="J86" i="2" s="1"/>
  <c r="D87" i="2" s="1"/>
  <c r="I87" i="2" l="1"/>
  <c r="K87" i="2" s="1"/>
  <c r="F87" i="2"/>
  <c r="G87" i="2" s="1"/>
  <c r="O87" i="2" s="1"/>
  <c r="P87" i="2" s="1"/>
  <c r="H87" i="2" l="1"/>
  <c r="J87" i="2" s="1"/>
  <c r="D88" i="2" s="1"/>
  <c r="I88" i="2" l="1"/>
  <c r="K88" i="2" s="1"/>
  <c r="F88" i="2"/>
  <c r="G88" i="2" s="1"/>
  <c r="O88" i="2" s="1"/>
  <c r="P88" i="2" s="1"/>
  <c r="H88" i="2" l="1"/>
  <c r="J88" i="2" s="1"/>
  <c r="D89" i="2" s="1"/>
  <c r="I89" i="2" l="1"/>
  <c r="K89" i="2" s="1"/>
  <c r="F89" i="2"/>
  <c r="G89" i="2" s="1"/>
  <c r="O89" i="2" s="1"/>
  <c r="P89" i="2" s="1"/>
  <c r="H89" i="2" l="1"/>
  <c r="J89" i="2" s="1"/>
  <c r="D90" i="2" s="1"/>
  <c r="I90" i="2" l="1"/>
  <c r="K90" i="2" s="1"/>
  <c r="F90" i="2"/>
  <c r="G90" i="2" s="1"/>
  <c r="O90" i="2" s="1"/>
  <c r="P90" i="2" s="1"/>
  <c r="H90" i="2" l="1"/>
  <c r="J90" i="2" s="1"/>
  <c r="D91" i="2" s="1"/>
  <c r="I91" i="2" l="1"/>
  <c r="K91" i="2" s="1"/>
  <c r="F91" i="2"/>
  <c r="G91" i="2" s="1"/>
  <c r="O91" i="2" s="1"/>
  <c r="P91" i="2" s="1"/>
  <c r="H91" i="2" l="1"/>
  <c r="J91" i="2" s="1"/>
  <c r="D92" i="2" s="1"/>
  <c r="I92" i="2" l="1"/>
  <c r="K92" i="2" s="1"/>
  <c r="F92" i="2"/>
  <c r="G92" i="2" s="1"/>
  <c r="O92" i="2" s="1"/>
  <c r="P92" i="2" s="1"/>
  <c r="H92" i="2" l="1"/>
  <c r="J92" i="2" s="1"/>
  <c r="D93" i="2" s="1"/>
  <c r="I93" i="2" l="1"/>
  <c r="K93" i="2" s="1"/>
  <c r="F93" i="2"/>
  <c r="G93" i="2" s="1"/>
  <c r="O93" i="2" s="1"/>
  <c r="P93" i="2" s="1"/>
  <c r="H93" i="2" l="1"/>
  <c r="J93" i="2" s="1"/>
  <c r="D94" i="2" s="1"/>
  <c r="I94" i="2" l="1"/>
  <c r="K94" i="2" s="1"/>
  <c r="F94" i="2"/>
  <c r="G94" i="2" s="1"/>
  <c r="O94" i="2" s="1"/>
  <c r="P94" i="2" s="1"/>
  <c r="H94" i="2" l="1"/>
  <c r="J94" i="2" s="1"/>
  <c r="D95" i="2" s="1"/>
  <c r="I95" i="2" l="1"/>
  <c r="K95" i="2" s="1"/>
  <c r="F95" i="2"/>
  <c r="G95" i="2" s="1"/>
  <c r="O95" i="2" l="1"/>
  <c r="P95" i="2" s="1"/>
  <c r="C11" i="7" s="1"/>
  <c r="E11" i="7" s="1"/>
  <c r="H95" i="2"/>
  <c r="J95" i="2" s="1"/>
  <c r="D96" i="2" s="1"/>
  <c r="I96" i="2" l="1"/>
  <c r="K96" i="2" s="1"/>
  <c r="F96" i="2"/>
  <c r="G96" i="2" s="1"/>
  <c r="O96" i="2" s="1"/>
  <c r="P96" i="2" s="1"/>
  <c r="H96" i="2" l="1"/>
  <c r="J96" i="2" s="1"/>
  <c r="D97" i="2" s="1"/>
  <c r="I97" i="2" l="1"/>
  <c r="K97" i="2" s="1"/>
  <c r="F97" i="2"/>
  <c r="G97" i="2" s="1"/>
  <c r="O97" i="2" s="1"/>
  <c r="P97" i="2" s="1"/>
  <c r="H97" i="2" l="1"/>
  <c r="J97" i="2" s="1"/>
  <c r="D98" i="2" s="1"/>
  <c r="I98" i="2" l="1"/>
  <c r="K98" i="2" s="1"/>
  <c r="F98" i="2"/>
  <c r="G98" i="2" s="1"/>
  <c r="O98" i="2" s="1"/>
  <c r="P98" i="2" s="1"/>
  <c r="H98" i="2" l="1"/>
  <c r="J98" i="2" s="1"/>
  <c r="D99" i="2" s="1"/>
  <c r="I99" i="2" l="1"/>
  <c r="K99" i="2" s="1"/>
  <c r="F99" i="2"/>
  <c r="G99" i="2" s="1"/>
  <c r="O99" i="2" s="1"/>
  <c r="P99" i="2" s="1"/>
  <c r="H99" i="2" l="1"/>
  <c r="J99" i="2" s="1"/>
  <c r="D100" i="2" s="1"/>
  <c r="I100" i="2" l="1"/>
  <c r="K100" i="2" s="1"/>
  <c r="F100" i="2"/>
  <c r="G100" i="2" s="1"/>
  <c r="O100" i="2" s="1"/>
  <c r="P100" i="2" s="1"/>
  <c r="H100" i="2" l="1"/>
  <c r="J100" i="2" s="1"/>
  <c r="D101" i="2" s="1"/>
  <c r="I101" i="2" l="1"/>
  <c r="K101" i="2" s="1"/>
  <c r="F101" i="2"/>
  <c r="G101" i="2" s="1"/>
  <c r="O101" i="2" s="1"/>
  <c r="P101" i="2" s="1"/>
  <c r="H101" i="2" l="1"/>
  <c r="J101" i="2" s="1"/>
  <c r="D102" i="2" s="1"/>
  <c r="F102" i="2" l="1"/>
  <c r="G102" i="2" s="1"/>
  <c r="O102" i="2" s="1"/>
  <c r="P102" i="2" s="1"/>
  <c r="I102" i="2"/>
  <c r="K102" i="2" s="1"/>
  <c r="H102" i="2" l="1"/>
  <c r="J102" i="2" s="1"/>
  <c r="D103" i="2" s="1"/>
  <c r="I103" i="2" l="1"/>
  <c r="K103" i="2" s="1"/>
  <c r="F103" i="2"/>
  <c r="G103" i="2" s="1"/>
  <c r="O103" i="2" s="1"/>
  <c r="P103" i="2" s="1"/>
  <c r="H103" i="2" l="1"/>
  <c r="J103" i="2" s="1"/>
  <c r="D104" i="2" s="1"/>
  <c r="I104" i="2" l="1"/>
  <c r="K104" i="2" s="1"/>
  <c r="F104" i="2"/>
  <c r="G104" i="2" s="1"/>
  <c r="O104" i="2" s="1"/>
  <c r="P104" i="2" s="1"/>
  <c r="H104" i="2" l="1"/>
  <c r="J104" i="2" s="1"/>
  <c r="D105" i="2" s="1"/>
  <c r="I105" i="2" l="1"/>
  <c r="K105" i="2" s="1"/>
  <c r="F105" i="2"/>
  <c r="G105" i="2" s="1"/>
  <c r="O105" i="2" s="1"/>
  <c r="P105" i="2" s="1"/>
  <c r="H105" i="2" l="1"/>
  <c r="J105" i="2" s="1"/>
  <c r="D106" i="2" s="1"/>
  <c r="I106" i="2" l="1"/>
  <c r="K106" i="2" s="1"/>
  <c r="F106" i="2"/>
  <c r="G106" i="2" s="1"/>
  <c r="O106" i="2" s="1"/>
  <c r="P106" i="2" s="1"/>
  <c r="H106" i="2" l="1"/>
  <c r="J106" i="2" s="1"/>
  <c r="D107" i="2" s="1"/>
  <c r="I107" i="2" l="1"/>
  <c r="K107" i="2" s="1"/>
  <c r="F107" i="2"/>
  <c r="G107" i="2" s="1"/>
  <c r="O107" i="2" l="1"/>
  <c r="P107" i="2" s="1"/>
  <c r="C12" i="7" s="1"/>
  <c r="E12" i="7" s="1"/>
  <c r="H107" i="2"/>
  <c r="J107" i="2" s="1"/>
  <c r="D108" i="2" s="1"/>
  <c r="I108" i="2" l="1"/>
  <c r="K108" i="2" s="1"/>
  <c r="F108" i="2"/>
  <c r="G108" i="2" s="1"/>
  <c r="O108" i="2" s="1"/>
  <c r="P108" i="2" s="1"/>
  <c r="H108" i="2" l="1"/>
  <c r="J108" i="2" s="1"/>
  <c r="D109" i="2" s="1"/>
  <c r="I109" i="2" l="1"/>
  <c r="K109" i="2" s="1"/>
  <c r="F109" i="2"/>
  <c r="G109" i="2" s="1"/>
  <c r="O109" i="2" s="1"/>
  <c r="P109" i="2" s="1"/>
  <c r="H109" i="2" l="1"/>
  <c r="J109" i="2" s="1"/>
  <c r="D110" i="2" s="1"/>
  <c r="I110" i="2" l="1"/>
  <c r="K110" i="2" s="1"/>
  <c r="F110" i="2"/>
  <c r="G110" i="2" s="1"/>
  <c r="O110" i="2" s="1"/>
  <c r="P110" i="2" s="1"/>
  <c r="H110" i="2" l="1"/>
  <c r="J110" i="2" s="1"/>
  <c r="D111" i="2" s="1"/>
  <c r="F111" i="2" l="1"/>
  <c r="G111" i="2" s="1"/>
  <c r="O111" i="2" s="1"/>
  <c r="P111" i="2" s="1"/>
  <c r="I111" i="2"/>
  <c r="K111" i="2" s="1"/>
  <c r="H111" i="2" l="1"/>
  <c r="J111" i="2" s="1"/>
  <c r="D112" i="2" s="1"/>
  <c r="I112" i="2" l="1"/>
  <c r="K112" i="2" s="1"/>
  <c r="F112" i="2"/>
  <c r="G112" i="2" s="1"/>
  <c r="O112" i="2" s="1"/>
  <c r="P112" i="2" s="1"/>
  <c r="H112" i="2" l="1"/>
  <c r="J112" i="2" s="1"/>
  <c r="D113" i="2" s="1"/>
  <c r="F113" i="2" l="1"/>
  <c r="G113" i="2" s="1"/>
  <c r="O113" i="2" s="1"/>
  <c r="P113" i="2" s="1"/>
  <c r="I113" i="2"/>
  <c r="K113" i="2" s="1"/>
  <c r="H113" i="2" l="1"/>
  <c r="J113" i="2" s="1"/>
  <c r="D114" i="2" s="1"/>
  <c r="I114" i="2" l="1"/>
  <c r="K114" i="2" s="1"/>
  <c r="F114" i="2"/>
  <c r="G114" i="2" s="1"/>
  <c r="O114" i="2" s="1"/>
  <c r="P114" i="2" s="1"/>
  <c r="H114" i="2" l="1"/>
  <c r="J114" i="2" s="1"/>
  <c r="D115" i="2" s="1"/>
  <c r="I115" i="2" l="1"/>
  <c r="K115" i="2" s="1"/>
  <c r="F115" i="2"/>
  <c r="G115" i="2" s="1"/>
  <c r="O115" i="2" s="1"/>
  <c r="P115" i="2" s="1"/>
  <c r="H115" i="2" l="1"/>
  <c r="J115" i="2" s="1"/>
  <c r="D116" i="2" s="1"/>
  <c r="I116" i="2" l="1"/>
  <c r="K116" i="2" s="1"/>
  <c r="F116" i="2"/>
  <c r="G116" i="2" s="1"/>
  <c r="O116" i="2" s="1"/>
  <c r="P116" i="2" s="1"/>
  <c r="H116" i="2" l="1"/>
  <c r="J116" i="2" s="1"/>
  <c r="D117" i="2" s="1"/>
  <c r="I117" i="2" l="1"/>
  <c r="K117" i="2" s="1"/>
  <c r="F117" i="2"/>
  <c r="G117" i="2" s="1"/>
  <c r="O117" i="2" s="1"/>
  <c r="P117" i="2" s="1"/>
  <c r="H117" i="2" l="1"/>
  <c r="J117" i="2" s="1"/>
  <c r="D118" i="2" s="1"/>
  <c r="I118" i="2" l="1"/>
  <c r="K118" i="2" s="1"/>
  <c r="F118" i="2"/>
  <c r="G118" i="2" s="1"/>
  <c r="O118" i="2" s="1"/>
  <c r="P118" i="2" s="1"/>
  <c r="H118" i="2" l="1"/>
  <c r="J118" i="2" s="1"/>
  <c r="D119" i="2" s="1"/>
  <c r="F119" i="2" l="1"/>
  <c r="G119" i="2" s="1"/>
  <c r="I119" i="2"/>
  <c r="K119" i="2" s="1"/>
  <c r="O119" i="2" l="1"/>
  <c r="P119" i="2" s="1"/>
  <c r="C13" i="7" s="1"/>
  <c r="E13" i="7" s="1"/>
  <c r="H119" i="2"/>
  <c r="J119" i="2" s="1"/>
  <c r="D120" i="2" s="1"/>
  <c r="I120" i="2" l="1"/>
  <c r="K120" i="2" s="1"/>
  <c r="F120" i="2"/>
  <c r="G120" i="2" s="1"/>
  <c r="O120" i="2" s="1"/>
  <c r="P120" i="2" s="1"/>
  <c r="H120" i="2" l="1"/>
  <c r="J120" i="2" s="1"/>
  <c r="D121" i="2" s="1"/>
  <c r="I121" i="2" l="1"/>
  <c r="K121" i="2" s="1"/>
  <c r="F121" i="2"/>
  <c r="G121" i="2" s="1"/>
  <c r="O121" i="2" s="1"/>
  <c r="P121" i="2" s="1"/>
  <c r="H121" i="2" l="1"/>
  <c r="J121" i="2" s="1"/>
  <c r="D122" i="2" s="1"/>
  <c r="I122" i="2" l="1"/>
  <c r="K122" i="2" s="1"/>
  <c r="F122" i="2"/>
  <c r="G122" i="2" s="1"/>
  <c r="O122" i="2" s="1"/>
  <c r="P122" i="2" s="1"/>
  <c r="H122" i="2" l="1"/>
  <c r="J122" i="2" s="1"/>
  <c r="D123" i="2" s="1"/>
  <c r="F123" i="2" l="1"/>
  <c r="G123" i="2" s="1"/>
  <c r="O123" i="2" s="1"/>
  <c r="P123" i="2" s="1"/>
  <c r="I123" i="2"/>
  <c r="K123" i="2" s="1"/>
  <c r="H123" i="2" l="1"/>
  <c r="J123" i="2" s="1"/>
  <c r="D124" i="2" s="1"/>
  <c r="I124" i="2" l="1"/>
  <c r="K124" i="2" s="1"/>
  <c r="F124" i="2"/>
  <c r="G124" i="2" s="1"/>
  <c r="O124" i="2" s="1"/>
  <c r="P124" i="2" s="1"/>
  <c r="H124" i="2" l="1"/>
  <c r="J124" i="2" s="1"/>
  <c r="D125" i="2" s="1"/>
  <c r="I125" i="2" l="1"/>
  <c r="K125" i="2" s="1"/>
  <c r="F125" i="2"/>
  <c r="G125" i="2" s="1"/>
  <c r="O125" i="2" s="1"/>
  <c r="P125" i="2" s="1"/>
  <c r="H125" i="2" l="1"/>
  <c r="J125" i="2" s="1"/>
  <c r="D126" i="2" s="1"/>
  <c r="F126" i="2" l="1"/>
  <c r="G126" i="2" s="1"/>
  <c r="O126" i="2" s="1"/>
  <c r="P126" i="2" s="1"/>
  <c r="I126" i="2"/>
  <c r="K126" i="2" s="1"/>
  <c r="H126" i="2" l="1"/>
  <c r="J126" i="2" s="1"/>
  <c r="D127" i="2" s="1"/>
  <c r="I127" i="2" l="1"/>
  <c r="K127" i="2" s="1"/>
  <c r="F127" i="2"/>
  <c r="G127" i="2" s="1"/>
  <c r="O127" i="2" s="1"/>
  <c r="P127" i="2" s="1"/>
  <c r="H127" i="2" l="1"/>
  <c r="J127" i="2" s="1"/>
  <c r="D128" i="2" s="1"/>
  <c r="I128" i="2" l="1"/>
  <c r="K128" i="2" s="1"/>
  <c r="F128" i="2"/>
  <c r="G128" i="2" s="1"/>
  <c r="O128" i="2" s="1"/>
  <c r="P128" i="2" s="1"/>
  <c r="H128" i="2" l="1"/>
  <c r="J128" i="2" s="1"/>
  <c r="D129" i="2" s="1"/>
  <c r="I129" i="2" l="1"/>
  <c r="K129" i="2" s="1"/>
  <c r="F129" i="2"/>
  <c r="G129" i="2" s="1"/>
  <c r="O129" i="2" s="1"/>
  <c r="P129" i="2" s="1"/>
  <c r="H129" i="2" l="1"/>
  <c r="J129" i="2" s="1"/>
  <c r="D130" i="2" s="1"/>
  <c r="I130" i="2" l="1"/>
  <c r="K130" i="2" s="1"/>
  <c r="F130" i="2"/>
  <c r="G130" i="2" s="1"/>
  <c r="O130" i="2" s="1"/>
  <c r="P130" i="2" s="1"/>
  <c r="H130" i="2" l="1"/>
  <c r="J130" i="2" s="1"/>
  <c r="D131" i="2" s="1"/>
  <c r="I131" i="2" l="1"/>
  <c r="F131" i="2"/>
  <c r="G131" i="2" s="1"/>
  <c r="O131" i="2" l="1"/>
  <c r="P131" i="2" s="1"/>
  <c r="C14" i="7" s="1"/>
  <c r="E14" i="7" s="1"/>
  <c r="K131" i="2"/>
  <c r="H131" i="2" l="1"/>
  <c r="J131" i="2" s="1"/>
  <c r="D132" i="2" s="1"/>
  <c r="I132" i="2" l="1"/>
  <c r="F132" i="2"/>
  <c r="G132" i="2" s="1"/>
  <c r="O132" i="2" s="1"/>
  <c r="P132" i="2" s="1"/>
  <c r="K132" i="2" l="1"/>
  <c r="H132" i="2" l="1"/>
  <c r="J132" i="2" s="1"/>
  <c r="D133" i="2" s="1"/>
  <c r="F133" i="2" l="1"/>
  <c r="G133" i="2" s="1"/>
  <c r="O133" i="2" s="1"/>
  <c r="P133" i="2" s="1"/>
  <c r="I133" i="2"/>
  <c r="K133" i="2" l="1"/>
  <c r="H133" i="2" l="1"/>
  <c r="J133" i="2" s="1"/>
  <c r="D134" i="2" s="1"/>
  <c r="I134" i="2" l="1"/>
  <c r="F134" i="2"/>
  <c r="G134" i="2" s="1"/>
  <c r="O134" i="2" s="1"/>
  <c r="P134" i="2" s="1"/>
  <c r="K134" i="2" l="1"/>
  <c r="H134" i="2" l="1"/>
  <c r="J134" i="2" s="1"/>
  <c r="D135" i="2" s="1"/>
  <c r="F135" i="2" l="1"/>
  <c r="G135" i="2" s="1"/>
  <c r="O135" i="2" s="1"/>
  <c r="P135" i="2" s="1"/>
  <c r="I135" i="2"/>
  <c r="K135" i="2" l="1"/>
  <c r="H135" i="2" l="1"/>
  <c r="J135" i="2" s="1"/>
  <c r="D136" i="2" s="1"/>
  <c r="I136" i="2" l="1"/>
  <c r="F136" i="2"/>
  <c r="G136" i="2" s="1"/>
  <c r="O136" i="2" s="1"/>
  <c r="P136" i="2" s="1"/>
  <c r="K136" i="2" l="1"/>
  <c r="H136" i="2"/>
  <c r="J136" i="2" s="1"/>
  <c r="D137" i="2" s="1"/>
  <c r="I137" i="2" l="1"/>
  <c r="K137" i="2" s="1"/>
  <c r="F137" i="2"/>
  <c r="G137" i="2" s="1"/>
  <c r="O137" i="2" s="1"/>
  <c r="P137" i="2" s="1"/>
  <c r="H137" i="2" l="1"/>
  <c r="J137" i="2" s="1"/>
  <c r="D138" i="2" s="1"/>
  <c r="I138" i="2" l="1"/>
  <c r="K138" i="2" s="1"/>
  <c r="F138" i="2"/>
  <c r="G138" i="2" s="1"/>
  <c r="O138" i="2" s="1"/>
  <c r="P138" i="2" s="1"/>
  <c r="H138" i="2" l="1"/>
  <c r="J138" i="2" s="1"/>
  <c r="D139" i="2" s="1"/>
  <c r="I139" i="2" l="1"/>
  <c r="K139" i="2" s="1"/>
  <c r="F139" i="2"/>
  <c r="G139" i="2" s="1"/>
  <c r="O139" i="2" s="1"/>
  <c r="P139" i="2" s="1"/>
  <c r="H139" i="2" l="1"/>
  <c r="J139" i="2" s="1"/>
  <c r="D140" i="2" s="1"/>
  <c r="F140" i="2" l="1"/>
  <c r="G140" i="2" s="1"/>
  <c r="O140" i="2" s="1"/>
  <c r="P140" i="2" s="1"/>
  <c r="I140" i="2"/>
  <c r="K140" i="2" s="1"/>
  <c r="H140" i="2" l="1"/>
  <c r="J140" i="2" s="1"/>
  <c r="D141" i="2" s="1"/>
  <c r="F141" i="2" l="1"/>
  <c r="G141" i="2" s="1"/>
  <c r="O141" i="2" s="1"/>
  <c r="P141" i="2" s="1"/>
  <c r="I141" i="2"/>
  <c r="K141" i="2" s="1"/>
  <c r="H141" i="2" l="1"/>
  <c r="J141" i="2" s="1"/>
  <c r="D142" i="2" s="1"/>
  <c r="I142" i="2" l="1"/>
  <c r="K142" i="2" s="1"/>
  <c r="F142" i="2"/>
  <c r="G142" i="2" s="1"/>
  <c r="O142" i="2" s="1"/>
  <c r="P142" i="2" s="1"/>
  <c r="H142" i="2" l="1"/>
  <c r="J142" i="2" s="1"/>
  <c r="D143" i="2" s="1"/>
  <c r="I143" i="2" l="1"/>
  <c r="K143" i="2" s="1"/>
  <c r="F143" i="2"/>
  <c r="G143" i="2" s="1"/>
  <c r="O143" i="2" l="1"/>
  <c r="P143" i="2" s="1"/>
  <c r="C15" i="7" s="1"/>
  <c r="E15" i="7" s="1"/>
  <c r="H143" i="2"/>
  <c r="J143" i="2" s="1"/>
  <c r="D144" i="2" s="1"/>
  <c r="I144" i="2" l="1"/>
  <c r="K144" i="2" s="1"/>
  <c r="F144" i="2"/>
  <c r="G144" i="2" s="1"/>
  <c r="O144" i="2" s="1"/>
  <c r="P144" i="2" s="1"/>
  <c r="H144" i="2" l="1"/>
  <c r="J144" i="2" s="1"/>
  <c r="D145" i="2" s="1"/>
  <c r="I145" i="2" l="1"/>
  <c r="K145" i="2" s="1"/>
  <c r="F145" i="2"/>
  <c r="G145" i="2" s="1"/>
  <c r="O145" i="2" s="1"/>
  <c r="P145" i="2" s="1"/>
  <c r="H145" i="2" l="1"/>
  <c r="J145" i="2" s="1"/>
  <c r="D146" i="2" s="1"/>
  <c r="I146" i="2" l="1"/>
  <c r="K146" i="2" s="1"/>
  <c r="F146" i="2"/>
  <c r="G146" i="2" s="1"/>
  <c r="O146" i="2" s="1"/>
  <c r="P146" i="2" s="1"/>
  <c r="H146" i="2" l="1"/>
  <c r="J146" i="2" s="1"/>
  <c r="D147" i="2" s="1"/>
  <c r="F147" i="2" l="1"/>
  <c r="G147" i="2" s="1"/>
  <c r="O147" i="2" s="1"/>
  <c r="P147" i="2" s="1"/>
  <c r="I147" i="2"/>
  <c r="K147" i="2" s="1"/>
  <c r="H147" i="2" l="1"/>
  <c r="J147" i="2" s="1"/>
  <c r="D148" i="2" s="1"/>
  <c r="F148" i="2" l="1"/>
  <c r="G148" i="2" s="1"/>
  <c r="O148" i="2" s="1"/>
  <c r="P148" i="2" s="1"/>
  <c r="I148" i="2"/>
  <c r="K148" i="2" s="1"/>
  <c r="H148" i="2" l="1"/>
  <c r="J148" i="2" s="1"/>
  <c r="D149" i="2" s="1"/>
  <c r="I149" i="2" l="1"/>
  <c r="K149" i="2" s="1"/>
  <c r="F149" i="2"/>
  <c r="G149" i="2" s="1"/>
  <c r="O149" i="2" s="1"/>
  <c r="P149" i="2" s="1"/>
  <c r="H149" i="2" l="1"/>
  <c r="J149" i="2" s="1"/>
  <c r="D150" i="2" s="1"/>
  <c r="I150" i="2" l="1"/>
  <c r="K150" i="2" s="1"/>
  <c r="F150" i="2"/>
  <c r="G150" i="2" s="1"/>
  <c r="O150" i="2" s="1"/>
  <c r="P150" i="2" s="1"/>
  <c r="H150" i="2" l="1"/>
  <c r="J150" i="2" s="1"/>
  <c r="D151" i="2" s="1"/>
  <c r="I151" i="2" l="1"/>
  <c r="K151" i="2" s="1"/>
  <c r="F151" i="2"/>
  <c r="G151" i="2" s="1"/>
  <c r="O151" i="2" s="1"/>
  <c r="P151" i="2" s="1"/>
  <c r="H151" i="2" l="1"/>
  <c r="J151" i="2" s="1"/>
  <c r="D152" i="2" s="1"/>
  <c r="I152" i="2" l="1"/>
  <c r="K152" i="2" s="1"/>
  <c r="F152" i="2"/>
  <c r="G152" i="2" s="1"/>
  <c r="O152" i="2" s="1"/>
  <c r="P152" i="2" s="1"/>
  <c r="H152" i="2" l="1"/>
  <c r="J152" i="2" s="1"/>
  <c r="D153" i="2" s="1"/>
  <c r="F153" i="2" l="1"/>
  <c r="G153" i="2" s="1"/>
  <c r="O153" i="2" s="1"/>
  <c r="P153" i="2" s="1"/>
  <c r="I153" i="2"/>
  <c r="K153" i="2" s="1"/>
  <c r="H153" i="2" l="1"/>
  <c r="J153" i="2" s="1"/>
  <c r="D154" i="2" s="1"/>
  <c r="I154" i="2" l="1"/>
  <c r="K154" i="2" s="1"/>
  <c r="F154" i="2"/>
  <c r="G154" i="2" s="1"/>
  <c r="O154" i="2" s="1"/>
  <c r="P154" i="2" s="1"/>
  <c r="H154" i="2" l="1"/>
  <c r="J154" i="2" s="1"/>
  <c r="D155" i="2" s="1"/>
  <c r="I155" i="2" l="1"/>
  <c r="K155" i="2" s="1"/>
  <c r="F155" i="2"/>
  <c r="G155" i="2" s="1"/>
  <c r="O155" i="2" l="1"/>
  <c r="P155" i="2" s="1"/>
  <c r="C16" i="7" s="1"/>
  <c r="E16" i="7" s="1"/>
  <c r="H155" i="2"/>
  <c r="J155" i="2" s="1"/>
  <c r="D156" i="2" s="1"/>
  <c r="F156" i="2" l="1"/>
  <c r="G156" i="2" s="1"/>
  <c r="O156" i="2" s="1"/>
  <c r="P156" i="2" s="1"/>
  <c r="I156" i="2"/>
  <c r="K156" i="2" s="1"/>
  <c r="H156" i="2" l="1"/>
  <c r="J156" i="2" s="1"/>
  <c r="D157" i="2" s="1"/>
  <c r="I157" i="2" l="1"/>
  <c r="K157" i="2" s="1"/>
  <c r="F157" i="2"/>
  <c r="G157" i="2" s="1"/>
  <c r="O157" i="2" s="1"/>
  <c r="P157" i="2" s="1"/>
  <c r="H157" i="2" l="1"/>
  <c r="J157" i="2" s="1"/>
  <c r="D158" i="2" s="1"/>
  <c r="I158" i="2" l="1"/>
  <c r="K158" i="2" s="1"/>
  <c r="F158" i="2"/>
  <c r="G158" i="2" s="1"/>
  <c r="O158" i="2" s="1"/>
  <c r="P158" i="2" s="1"/>
  <c r="H158" i="2" l="1"/>
  <c r="J158" i="2" s="1"/>
  <c r="D159" i="2" s="1"/>
  <c r="I159" i="2" l="1"/>
  <c r="K159" i="2" s="1"/>
  <c r="F159" i="2"/>
  <c r="G159" i="2" s="1"/>
  <c r="O159" i="2" s="1"/>
  <c r="P159" i="2" s="1"/>
  <c r="H159" i="2" l="1"/>
  <c r="J159" i="2" s="1"/>
  <c r="D160" i="2" s="1"/>
  <c r="I160" i="2" l="1"/>
  <c r="K160" i="2" s="1"/>
  <c r="F160" i="2"/>
  <c r="G160" i="2" s="1"/>
  <c r="O160" i="2" s="1"/>
  <c r="P160" i="2" s="1"/>
  <c r="H160" i="2" l="1"/>
  <c r="J160" i="2" s="1"/>
  <c r="D161" i="2" s="1"/>
  <c r="I161" i="2" l="1"/>
  <c r="K161" i="2" s="1"/>
  <c r="F161" i="2"/>
  <c r="G161" i="2" s="1"/>
  <c r="O161" i="2" s="1"/>
  <c r="P161" i="2" s="1"/>
  <c r="H161" i="2" l="1"/>
  <c r="J161" i="2" s="1"/>
  <c r="D162" i="2" s="1"/>
  <c r="F162" i="2" l="1"/>
  <c r="G162" i="2" s="1"/>
  <c r="O162" i="2" s="1"/>
  <c r="P162" i="2" s="1"/>
  <c r="I162" i="2"/>
  <c r="K162" i="2" s="1"/>
  <c r="H162" i="2" l="1"/>
  <c r="J162" i="2" s="1"/>
  <c r="D163" i="2" s="1"/>
  <c r="I163" i="2" l="1"/>
  <c r="K163" i="2" s="1"/>
  <c r="F163" i="2"/>
  <c r="G163" i="2" s="1"/>
  <c r="O163" i="2" s="1"/>
  <c r="P163" i="2" s="1"/>
  <c r="H163" i="2" l="1"/>
  <c r="J163" i="2" s="1"/>
  <c r="D164" i="2" s="1"/>
  <c r="I164" i="2" l="1"/>
  <c r="K164" i="2" s="1"/>
  <c r="F164" i="2"/>
  <c r="G164" i="2" s="1"/>
  <c r="O164" i="2" s="1"/>
  <c r="P164" i="2" s="1"/>
  <c r="H164" i="2" l="1"/>
  <c r="J164" i="2" s="1"/>
  <c r="D165" i="2" s="1"/>
  <c r="F165" i="2" l="1"/>
  <c r="G165" i="2" s="1"/>
  <c r="O165" i="2" s="1"/>
  <c r="P165" i="2" s="1"/>
  <c r="I165" i="2"/>
  <c r="K165" i="2" s="1"/>
  <c r="H165" i="2" l="1"/>
  <c r="J165" i="2" s="1"/>
  <c r="D166" i="2" s="1"/>
  <c r="I166" i="2" l="1"/>
  <c r="K166" i="2" s="1"/>
  <c r="F166" i="2"/>
  <c r="G166" i="2" s="1"/>
  <c r="O166" i="2" s="1"/>
  <c r="P166" i="2" s="1"/>
  <c r="H166" i="2" l="1"/>
  <c r="J166" i="2" s="1"/>
  <c r="D167" i="2" s="1"/>
  <c r="F167" i="2" l="1"/>
  <c r="G167" i="2" s="1"/>
  <c r="I167" i="2"/>
  <c r="K167" i="2" s="1"/>
  <c r="O167" i="2" l="1"/>
  <c r="P167" i="2" s="1"/>
  <c r="C17" i="7" s="1"/>
  <c r="E17" i="7" s="1"/>
  <c r="H167" i="2"/>
  <c r="J167" i="2" s="1"/>
  <c r="D168" i="2" s="1"/>
  <c r="F168" i="2" l="1"/>
  <c r="G168" i="2" s="1"/>
  <c r="O168" i="2" s="1"/>
  <c r="P168" i="2" s="1"/>
  <c r="I168" i="2"/>
  <c r="K168" i="2" s="1"/>
  <c r="H168" i="2" l="1"/>
  <c r="J168" i="2" s="1"/>
  <c r="D169" i="2" s="1"/>
  <c r="I169" i="2" l="1"/>
  <c r="K169" i="2" s="1"/>
  <c r="F169" i="2"/>
  <c r="G169" i="2" s="1"/>
  <c r="O169" i="2" s="1"/>
  <c r="P169" i="2" s="1"/>
  <c r="H169" i="2" l="1"/>
  <c r="J169" i="2" s="1"/>
  <c r="D170" i="2" s="1"/>
  <c r="I170" i="2" l="1"/>
  <c r="K170" i="2" s="1"/>
  <c r="F170" i="2"/>
  <c r="G170" i="2" s="1"/>
  <c r="O170" i="2" s="1"/>
  <c r="P170" i="2" s="1"/>
  <c r="H170" i="2" l="1"/>
  <c r="J170" i="2" s="1"/>
  <c r="D171" i="2" s="1"/>
  <c r="I171" i="2" l="1"/>
  <c r="K171" i="2" s="1"/>
  <c r="F171" i="2"/>
  <c r="G171" i="2" s="1"/>
  <c r="O171" i="2" s="1"/>
  <c r="P171" i="2" s="1"/>
  <c r="H171" i="2" l="1"/>
  <c r="J171" i="2" s="1"/>
  <c r="D172" i="2" s="1"/>
  <c r="I172" i="2" l="1"/>
  <c r="K172" i="2" s="1"/>
  <c r="F172" i="2"/>
  <c r="G172" i="2" s="1"/>
  <c r="O172" i="2" s="1"/>
  <c r="P172" i="2" s="1"/>
  <c r="H172" i="2" l="1"/>
  <c r="J172" i="2" s="1"/>
  <c r="D173" i="2" s="1"/>
  <c r="I173" i="2" l="1"/>
  <c r="K173" i="2" s="1"/>
  <c r="F173" i="2"/>
  <c r="G173" i="2" s="1"/>
  <c r="O173" i="2" s="1"/>
  <c r="P173" i="2" s="1"/>
  <c r="H173" i="2" l="1"/>
  <c r="J173" i="2" s="1"/>
  <c r="D174" i="2" s="1"/>
  <c r="I174" i="2" l="1"/>
  <c r="K174" i="2" s="1"/>
  <c r="F174" i="2"/>
  <c r="G174" i="2" s="1"/>
  <c r="O174" i="2" s="1"/>
  <c r="P174" i="2" s="1"/>
  <c r="H174" i="2" l="1"/>
  <c r="J174" i="2" s="1"/>
  <c r="D175" i="2" s="1"/>
  <c r="I175" i="2" l="1"/>
  <c r="K175" i="2" s="1"/>
  <c r="F175" i="2"/>
  <c r="G175" i="2" s="1"/>
  <c r="O175" i="2" s="1"/>
  <c r="P175" i="2" s="1"/>
  <c r="H175" i="2" l="1"/>
  <c r="J175" i="2" s="1"/>
  <c r="D176" i="2" s="1"/>
  <c r="I176" i="2" l="1"/>
  <c r="K176" i="2" s="1"/>
  <c r="F176" i="2"/>
  <c r="G176" i="2" s="1"/>
  <c r="O176" i="2" s="1"/>
  <c r="P176" i="2" s="1"/>
  <c r="H176" i="2" l="1"/>
  <c r="J176" i="2" s="1"/>
  <c r="D177" i="2" s="1"/>
  <c r="F177" i="2" l="1"/>
  <c r="G177" i="2" s="1"/>
  <c r="O177" i="2" s="1"/>
  <c r="P177" i="2" s="1"/>
  <c r="I177" i="2"/>
  <c r="K177" i="2" s="1"/>
  <c r="H177" i="2" l="1"/>
  <c r="J177" i="2" s="1"/>
  <c r="D178" i="2" s="1"/>
  <c r="I178" i="2" l="1"/>
  <c r="K178" i="2" s="1"/>
  <c r="F178" i="2"/>
  <c r="G178" i="2" s="1"/>
  <c r="O178" i="2" s="1"/>
  <c r="P178" i="2" s="1"/>
  <c r="H178" i="2" l="1"/>
  <c r="J178" i="2" s="1"/>
  <c r="D179" i="2" s="1"/>
  <c r="F179" i="2" l="1"/>
  <c r="G179" i="2" s="1"/>
  <c r="I179" i="2"/>
  <c r="K179" i="2" s="1"/>
  <c r="O179" i="2" l="1"/>
  <c r="P179" i="2" s="1"/>
  <c r="C18" i="7" s="1"/>
  <c r="E18" i="7" s="1"/>
  <c r="H179" i="2"/>
  <c r="J179" i="2" s="1"/>
  <c r="D180" i="2" s="1"/>
  <c r="I180" i="2" l="1"/>
  <c r="K180" i="2" s="1"/>
  <c r="F180" i="2"/>
  <c r="G180" i="2" s="1"/>
  <c r="O180" i="2" s="1"/>
  <c r="P180" i="2" s="1"/>
  <c r="H180" i="2" l="1"/>
  <c r="J180" i="2" s="1"/>
  <c r="D181" i="2" s="1"/>
  <c r="I181" i="2" l="1"/>
  <c r="K181" i="2" s="1"/>
  <c r="F181" i="2"/>
  <c r="G181" i="2" s="1"/>
  <c r="O181" i="2" s="1"/>
  <c r="P181" i="2" s="1"/>
  <c r="H181" i="2" l="1"/>
  <c r="J181" i="2" s="1"/>
  <c r="D182" i="2" s="1"/>
  <c r="F182" i="2" l="1"/>
  <c r="G182" i="2" s="1"/>
  <c r="O182" i="2" s="1"/>
  <c r="P182" i="2" s="1"/>
  <c r="I182" i="2"/>
  <c r="K182" i="2" s="1"/>
  <c r="H182" i="2" l="1"/>
  <c r="J182" i="2" s="1"/>
  <c r="D183" i="2" s="1"/>
  <c r="F183" i="2" l="1"/>
  <c r="G183" i="2" s="1"/>
  <c r="O183" i="2" s="1"/>
  <c r="P183" i="2" s="1"/>
  <c r="I183" i="2"/>
  <c r="K183" i="2" s="1"/>
  <c r="H183" i="2" l="1"/>
  <c r="J183" i="2" s="1"/>
  <c r="D184" i="2" s="1"/>
  <c r="I184" i="2" l="1"/>
  <c r="K184" i="2" s="1"/>
  <c r="F184" i="2"/>
  <c r="G184" i="2" s="1"/>
  <c r="O184" i="2" s="1"/>
  <c r="P184" i="2" s="1"/>
  <c r="H184" i="2" l="1"/>
  <c r="J184" i="2" s="1"/>
  <c r="D185" i="2" s="1"/>
  <c r="I185" i="2" l="1"/>
  <c r="K185" i="2" s="1"/>
  <c r="F185" i="2"/>
  <c r="G185" i="2" s="1"/>
  <c r="O185" i="2" s="1"/>
  <c r="P185" i="2" s="1"/>
  <c r="H185" i="2" l="1"/>
  <c r="J185" i="2" s="1"/>
  <c r="D186" i="2" s="1"/>
  <c r="I186" i="2" l="1"/>
  <c r="K186" i="2" s="1"/>
  <c r="F186" i="2"/>
  <c r="G186" i="2" s="1"/>
  <c r="O186" i="2" s="1"/>
  <c r="P186" i="2" s="1"/>
  <c r="H186" i="2" l="1"/>
  <c r="J186" i="2" s="1"/>
  <c r="D187" i="2" s="1"/>
  <c r="I187" i="2" l="1"/>
  <c r="K187" i="2" s="1"/>
  <c r="F187" i="2"/>
  <c r="G187" i="2" s="1"/>
  <c r="O187" i="2" s="1"/>
  <c r="P187" i="2" s="1"/>
  <c r="H187" i="2" l="1"/>
  <c r="J187" i="2" s="1"/>
  <c r="D188" i="2" s="1"/>
  <c r="I188" i="2" l="1"/>
  <c r="K188" i="2" s="1"/>
  <c r="F188" i="2"/>
  <c r="G188" i="2" s="1"/>
  <c r="O188" i="2" s="1"/>
  <c r="P188" i="2" s="1"/>
  <c r="H188" i="2" l="1"/>
  <c r="J188" i="2" s="1"/>
  <c r="D189" i="2" s="1"/>
  <c r="I189" i="2" l="1"/>
  <c r="K189" i="2" s="1"/>
  <c r="F189" i="2"/>
  <c r="G189" i="2" s="1"/>
  <c r="O189" i="2" s="1"/>
  <c r="P189" i="2" s="1"/>
  <c r="H189" i="2" l="1"/>
  <c r="J189" i="2" s="1"/>
  <c r="D190" i="2" s="1"/>
  <c r="F190" i="2" l="1"/>
  <c r="G190" i="2" s="1"/>
  <c r="O190" i="2" s="1"/>
  <c r="P190" i="2" s="1"/>
  <c r="I190" i="2"/>
  <c r="K190" i="2" s="1"/>
  <c r="H190" i="2" l="1"/>
  <c r="J190" i="2" s="1"/>
  <c r="D191" i="2" s="1"/>
  <c r="F191" i="2" l="1"/>
  <c r="G191" i="2" s="1"/>
  <c r="I191" i="2"/>
  <c r="K191" i="2" s="1"/>
  <c r="O191" i="2" l="1"/>
  <c r="P191" i="2" s="1"/>
  <c r="C19" i="7" s="1"/>
  <c r="E19" i="7" s="1"/>
  <c r="H191" i="2"/>
  <c r="J191" i="2" s="1"/>
  <c r="D192" i="2" s="1"/>
  <c r="I192" i="2" l="1"/>
  <c r="K192" i="2" s="1"/>
  <c r="F192" i="2"/>
  <c r="G192" i="2" s="1"/>
  <c r="O192" i="2" s="1"/>
  <c r="P192" i="2" s="1"/>
  <c r="H192" i="2" l="1"/>
  <c r="J192" i="2" s="1"/>
  <c r="D193" i="2" s="1"/>
  <c r="I193" i="2" l="1"/>
  <c r="K193" i="2" s="1"/>
  <c r="F193" i="2"/>
  <c r="G193" i="2" s="1"/>
  <c r="O193" i="2" s="1"/>
  <c r="P193" i="2" s="1"/>
  <c r="H193" i="2" l="1"/>
  <c r="J193" i="2" s="1"/>
  <c r="D194" i="2" s="1"/>
  <c r="F194" i="2" l="1"/>
  <c r="G194" i="2" s="1"/>
  <c r="O194" i="2" s="1"/>
  <c r="P194" i="2" s="1"/>
  <c r="I194" i="2"/>
  <c r="K194" i="2" s="1"/>
  <c r="H194" i="2" l="1"/>
  <c r="J194" i="2" s="1"/>
  <c r="D195" i="2" s="1"/>
  <c r="F195" i="2" l="1"/>
  <c r="G195" i="2" s="1"/>
  <c r="O195" i="2" s="1"/>
  <c r="P195" i="2" s="1"/>
  <c r="I195" i="2"/>
  <c r="K195" i="2" s="1"/>
  <c r="H195" i="2" l="1"/>
  <c r="J195" i="2" s="1"/>
  <c r="D196" i="2" s="1"/>
  <c r="I196" i="2" l="1"/>
  <c r="K196" i="2" s="1"/>
  <c r="F196" i="2"/>
  <c r="G196" i="2" s="1"/>
  <c r="O196" i="2" s="1"/>
  <c r="P196" i="2" s="1"/>
  <c r="H196" i="2" l="1"/>
  <c r="J196" i="2" s="1"/>
  <c r="D197" i="2" s="1"/>
  <c r="I197" i="2" l="1"/>
  <c r="K197" i="2" s="1"/>
  <c r="F197" i="2"/>
  <c r="G197" i="2" s="1"/>
  <c r="O197" i="2" s="1"/>
  <c r="P197" i="2" s="1"/>
  <c r="H197" i="2" l="1"/>
  <c r="J197" i="2" s="1"/>
  <c r="D198" i="2" s="1"/>
  <c r="I198" i="2" l="1"/>
  <c r="K198" i="2" s="1"/>
  <c r="F198" i="2"/>
  <c r="G198" i="2" s="1"/>
  <c r="O198" i="2" s="1"/>
  <c r="P198" i="2" s="1"/>
  <c r="H198" i="2" l="1"/>
  <c r="J198" i="2" s="1"/>
  <c r="D199" i="2" s="1"/>
  <c r="F199" i="2" l="1"/>
  <c r="G199" i="2" s="1"/>
  <c r="O199" i="2" s="1"/>
  <c r="P199" i="2" s="1"/>
  <c r="I199" i="2"/>
  <c r="K199" i="2" s="1"/>
  <c r="H199" i="2" l="1"/>
  <c r="J199" i="2" s="1"/>
  <c r="D200" i="2" s="1"/>
  <c r="I200" i="2" l="1"/>
  <c r="K200" i="2" s="1"/>
  <c r="F200" i="2"/>
  <c r="G200" i="2" s="1"/>
  <c r="O200" i="2" s="1"/>
  <c r="P200" i="2" s="1"/>
  <c r="H200" i="2" l="1"/>
  <c r="J200" i="2" s="1"/>
  <c r="D201" i="2" s="1"/>
  <c r="F201" i="2" l="1"/>
  <c r="G201" i="2" s="1"/>
  <c r="O201" i="2" s="1"/>
  <c r="P201" i="2" s="1"/>
  <c r="I201" i="2"/>
  <c r="K201" i="2" s="1"/>
  <c r="H201" i="2" l="1"/>
  <c r="J201" i="2" s="1"/>
  <c r="D202" i="2" s="1"/>
  <c r="F202" i="2" l="1"/>
  <c r="G202" i="2" s="1"/>
  <c r="O202" i="2" s="1"/>
  <c r="P202" i="2" s="1"/>
  <c r="I202" i="2"/>
  <c r="K202" i="2" s="1"/>
  <c r="H202" i="2" l="1"/>
  <c r="J202" i="2" s="1"/>
  <c r="D203" i="2" s="1"/>
  <c r="I203" i="2" l="1"/>
  <c r="K203" i="2" s="1"/>
  <c r="F203" i="2"/>
  <c r="G203" i="2" s="1"/>
  <c r="O203" i="2" l="1"/>
  <c r="P203" i="2" s="1"/>
  <c r="C20" i="7" s="1"/>
  <c r="E20" i="7" s="1"/>
  <c r="H203" i="2"/>
  <c r="J203" i="2" s="1"/>
  <c r="D204" i="2" s="1"/>
  <c r="I204" i="2" l="1"/>
  <c r="K204" i="2" s="1"/>
  <c r="F204" i="2"/>
  <c r="G204" i="2" s="1"/>
  <c r="O204" i="2" s="1"/>
  <c r="P204" i="2" s="1"/>
  <c r="H204" i="2" l="1"/>
  <c r="J204" i="2" s="1"/>
  <c r="D205" i="2" s="1"/>
  <c r="I205" i="2" l="1"/>
  <c r="K205" i="2" s="1"/>
  <c r="F205" i="2"/>
  <c r="G205" i="2" s="1"/>
  <c r="O205" i="2" s="1"/>
  <c r="P205" i="2" s="1"/>
  <c r="H205" i="2" l="1"/>
  <c r="J205" i="2" s="1"/>
  <c r="D206" i="2" s="1"/>
  <c r="I206" i="2" l="1"/>
  <c r="K206" i="2" s="1"/>
  <c r="F206" i="2"/>
  <c r="G206" i="2" s="1"/>
  <c r="O206" i="2" s="1"/>
  <c r="P206" i="2" s="1"/>
  <c r="H206" i="2" l="1"/>
  <c r="J206" i="2" s="1"/>
  <c r="D207" i="2" s="1"/>
  <c r="I207" i="2" l="1"/>
  <c r="K207" i="2" s="1"/>
  <c r="F207" i="2"/>
  <c r="G207" i="2" s="1"/>
  <c r="O207" i="2" s="1"/>
  <c r="P207" i="2" s="1"/>
  <c r="H207" i="2" l="1"/>
  <c r="J207" i="2" s="1"/>
  <c r="D208" i="2" s="1"/>
  <c r="I208" i="2" l="1"/>
  <c r="K208" i="2" s="1"/>
  <c r="F208" i="2"/>
  <c r="G208" i="2" s="1"/>
  <c r="O208" i="2" s="1"/>
  <c r="P208" i="2" s="1"/>
  <c r="H208" i="2" l="1"/>
  <c r="J208" i="2" s="1"/>
  <c r="D209" i="2" s="1"/>
  <c r="F209" i="2" l="1"/>
  <c r="G209" i="2" s="1"/>
  <c r="O209" i="2" s="1"/>
  <c r="P209" i="2" s="1"/>
  <c r="I209" i="2"/>
  <c r="K209" i="2" s="1"/>
  <c r="H209" i="2" l="1"/>
  <c r="J209" i="2" s="1"/>
  <c r="D210" i="2" s="1"/>
  <c r="F210" i="2" l="1"/>
  <c r="G210" i="2" s="1"/>
  <c r="O210" i="2" s="1"/>
  <c r="P210" i="2" s="1"/>
  <c r="I210" i="2"/>
  <c r="K210" i="2" s="1"/>
  <c r="H210" i="2" l="1"/>
  <c r="J210" i="2" s="1"/>
  <c r="D211" i="2" s="1"/>
  <c r="I211" i="2" l="1"/>
  <c r="K211" i="2" s="1"/>
  <c r="F211" i="2"/>
  <c r="G211" i="2" s="1"/>
  <c r="O211" i="2" s="1"/>
  <c r="P211" i="2" s="1"/>
  <c r="H211" i="2" l="1"/>
  <c r="J211" i="2" s="1"/>
  <c r="D212" i="2" s="1"/>
  <c r="I212" i="2" l="1"/>
  <c r="K212" i="2" s="1"/>
  <c r="F212" i="2"/>
  <c r="G212" i="2" s="1"/>
  <c r="O212" i="2" s="1"/>
  <c r="P212" i="2" s="1"/>
  <c r="H212" i="2" l="1"/>
  <c r="J212" i="2" s="1"/>
  <c r="D213" i="2" s="1"/>
  <c r="I213" i="2" l="1"/>
  <c r="K213" i="2" s="1"/>
  <c r="F213" i="2"/>
  <c r="G213" i="2" s="1"/>
  <c r="O213" i="2" s="1"/>
  <c r="P213" i="2" s="1"/>
  <c r="H213" i="2" l="1"/>
  <c r="J213" i="2" s="1"/>
  <c r="D214" i="2" s="1"/>
  <c r="I214" i="2" l="1"/>
  <c r="K214" i="2" s="1"/>
  <c r="F214" i="2"/>
  <c r="G214" i="2" s="1"/>
  <c r="O214" i="2" s="1"/>
  <c r="P214" i="2" s="1"/>
  <c r="H214" i="2" l="1"/>
  <c r="J214" i="2" s="1"/>
  <c r="D215" i="2" s="1"/>
  <c r="I215" i="2" l="1"/>
  <c r="K215" i="2" s="1"/>
  <c r="F215" i="2"/>
  <c r="G215" i="2" s="1"/>
  <c r="O215" i="2" l="1"/>
  <c r="P215" i="2" s="1"/>
  <c r="C21" i="7" s="1"/>
  <c r="E21" i="7" s="1"/>
  <c r="H215" i="2"/>
  <c r="J215" i="2" s="1"/>
  <c r="D216" i="2" s="1"/>
  <c r="F216" i="2" l="1"/>
  <c r="G216" i="2" s="1"/>
  <c r="O216" i="2" s="1"/>
  <c r="P216" i="2" s="1"/>
  <c r="I216" i="2"/>
  <c r="K216" i="2" s="1"/>
  <c r="H216" i="2" l="1"/>
  <c r="J216" i="2" s="1"/>
  <c r="D217" i="2" s="1"/>
  <c r="I217" i="2" l="1"/>
  <c r="K217" i="2" s="1"/>
  <c r="F217" i="2"/>
  <c r="G217" i="2" s="1"/>
  <c r="O217" i="2" s="1"/>
  <c r="P217" i="2" s="1"/>
  <c r="H217" i="2" l="1"/>
  <c r="J217" i="2" s="1"/>
  <c r="D218" i="2" s="1"/>
  <c r="I218" i="2" l="1"/>
  <c r="K218" i="2" s="1"/>
  <c r="F218" i="2"/>
  <c r="G218" i="2" s="1"/>
  <c r="O218" i="2" s="1"/>
  <c r="P218" i="2" s="1"/>
  <c r="H218" i="2" l="1"/>
  <c r="J218" i="2" s="1"/>
  <c r="D219" i="2" s="1"/>
  <c r="I219" i="2" l="1"/>
  <c r="K219" i="2" s="1"/>
  <c r="F219" i="2"/>
  <c r="G219" i="2" s="1"/>
  <c r="O219" i="2" s="1"/>
  <c r="P219" i="2" s="1"/>
  <c r="H219" i="2" l="1"/>
  <c r="J219" i="2" s="1"/>
  <c r="D220" i="2" s="1"/>
  <c r="I220" i="2" l="1"/>
  <c r="K220" i="2" s="1"/>
  <c r="F220" i="2"/>
  <c r="G220" i="2" s="1"/>
  <c r="O220" i="2" s="1"/>
  <c r="P220" i="2" s="1"/>
  <c r="H220" i="2" l="1"/>
  <c r="J220" i="2" s="1"/>
  <c r="D221" i="2" s="1"/>
  <c r="I221" i="2" l="1"/>
  <c r="K221" i="2" s="1"/>
  <c r="F221" i="2"/>
  <c r="G221" i="2" s="1"/>
  <c r="O221" i="2" s="1"/>
  <c r="P221" i="2" s="1"/>
  <c r="H221" i="2" l="1"/>
  <c r="J221" i="2" s="1"/>
  <c r="D222" i="2" s="1"/>
  <c r="I222" i="2" l="1"/>
  <c r="K222" i="2" s="1"/>
  <c r="F222" i="2"/>
  <c r="G222" i="2" s="1"/>
  <c r="O222" i="2" s="1"/>
  <c r="P222" i="2" s="1"/>
  <c r="H222" i="2" l="1"/>
  <c r="J222" i="2" s="1"/>
  <c r="D223" i="2" s="1"/>
  <c r="I223" i="2" l="1"/>
  <c r="K223" i="2" s="1"/>
  <c r="F223" i="2"/>
  <c r="G223" i="2" s="1"/>
  <c r="O223" i="2" s="1"/>
  <c r="P223" i="2" s="1"/>
  <c r="H223" i="2" l="1"/>
  <c r="J223" i="2" s="1"/>
  <c r="D224" i="2" s="1"/>
  <c r="I224" i="2" l="1"/>
  <c r="K224" i="2" s="1"/>
  <c r="F224" i="2"/>
  <c r="G224" i="2" s="1"/>
  <c r="O224" i="2" s="1"/>
  <c r="P224" i="2" s="1"/>
  <c r="H224" i="2" l="1"/>
  <c r="J224" i="2" s="1"/>
  <c r="D225" i="2" s="1"/>
  <c r="F225" i="2" l="1"/>
  <c r="G225" i="2" s="1"/>
  <c r="O225" i="2" s="1"/>
  <c r="P225" i="2" s="1"/>
  <c r="I225" i="2"/>
  <c r="K225" i="2" s="1"/>
  <c r="H225" i="2" l="1"/>
  <c r="J225" i="2" s="1"/>
  <c r="D226" i="2" s="1"/>
  <c r="F226" i="2" l="1"/>
  <c r="G226" i="2" s="1"/>
  <c r="O226" i="2" s="1"/>
  <c r="P226" i="2" s="1"/>
  <c r="I226" i="2"/>
  <c r="K226" i="2" s="1"/>
  <c r="H226" i="2" l="1"/>
  <c r="J226" i="2" s="1"/>
  <c r="D227" i="2" s="1"/>
  <c r="F227" i="2" l="1"/>
  <c r="G227" i="2" s="1"/>
  <c r="I227" i="2"/>
  <c r="K227" i="2" s="1"/>
  <c r="O227" i="2" l="1"/>
  <c r="P227" i="2" s="1"/>
  <c r="C22" i="7" s="1"/>
  <c r="E22" i="7" s="1"/>
  <c r="H227" i="2"/>
  <c r="J227" i="2" s="1"/>
  <c r="D228" i="2" s="1"/>
  <c r="I228" i="2" l="1"/>
  <c r="K228" i="2" s="1"/>
  <c r="F228" i="2"/>
  <c r="G228" i="2" s="1"/>
  <c r="O228" i="2" s="1"/>
  <c r="P228" i="2" s="1"/>
  <c r="H228" i="2" l="1"/>
  <c r="J228" i="2" s="1"/>
  <c r="D229" i="2" s="1"/>
  <c r="I229" i="2" l="1"/>
  <c r="K229" i="2" s="1"/>
  <c r="F229" i="2"/>
  <c r="G229" i="2" s="1"/>
  <c r="O229" i="2" s="1"/>
  <c r="P229" i="2" s="1"/>
  <c r="H229" i="2" l="1"/>
  <c r="J229" i="2" s="1"/>
  <c r="D230" i="2" s="1"/>
  <c r="F230" i="2" l="1"/>
  <c r="G230" i="2" s="1"/>
  <c r="O230" i="2" s="1"/>
  <c r="P230" i="2" s="1"/>
  <c r="I230" i="2"/>
  <c r="K230" i="2" s="1"/>
  <c r="H230" i="2" l="1"/>
  <c r="J230" i="2" s="1"/>
  <c r="D231" i="2" s="1"/>
  <c r="I231" i="2" l="1"/>
  <c r="K231" i="2" s="1"/>
  <c r="F231" i="2"/>
  <c r="G231" i="2" s="1"/>
  <c r="O231" i="2" s="1"/>
  <c r="P231" i="2" s="1"/>
  <c r="H231" i="2" l="1"/>
  <c r="J231" i="2" s="1"/>
  <c r="D232" i="2" s="1"/>
  <c r="I232" i="2" l="1"/>
  <c r="K232" i="2" s="1"/>
  <c r="F232" i="2"/>
  <c r="G232" i="2" s="1"/>
  <c r="O232" i="2" s="1"/>
  <c r="P232" i="2" s="1"/>
  <c r="H232" i="2" l="1"/>
  <c r="J232" i="2" s="1"/>
  <c r="D233" i="2" s="1"/>
  <c r="I233" i="2" l="1"/>
  <c r="K233" i="2" s="1"/>
  <c r="F233" i="2"/>
  <c r="G233" i="2" s="1"/>
  <c r="O233" i="2" s="1"/>
  <c r="P233" i="2" s="1"/>
  <c r="H233" i="2" l="1"/>
  <c r="J233" i="2" s="1"/>
  <c r="D234" i="2" s="1"/>
  <c r="I234" i="2" l="1"/>
  <c r="K234" i="2" s="1"/>
  <c r="F234" i="2"/>
  <c r="G234" i="2" s="1"/>
  <c r="O234" i="2" s="1"/>
  <c r="P234" i="2" s="1"/>
  <c r="H234" i="2" l="1"/>
  <c r="J234" i="2" s="1"/>
  <c r="D235" i="2" s="1"/>
  <c r="I235" i="2" l="1"/>
  <c r="K235" i="2" s="1"/>
  <c r="F235" i="2"/>
  <c r="G235" i="2" s="1"/>
  <c r="O235" i="2" s="1"/>
  <c r="P235" i="2" s="1"/>
  <c r="H235" i="2" l="1"/>
  <c r="J235" i="2" s="1"/>
  <c r="D236" i="2" s="1"/>
  <c r="I236" i="2" l="1"/>
  <c r="K236" i="2" s="1"/>
  <c r="F236" i="2"/>
  <c r="G236" i="2" s="1"/>
  <c r="O236" i="2" s="1"/>
  <c r="P236" i="2" s="1"/>
  <c r="H236" i="2" l="1"/>
  <c r="J236" i="2" s="1"/>
  <c r="D237" i="2" s="1"/>
  <c r="I237" i="2" l="1"/>
  <c r="K237" i="2" s="1"/>
  <c r="F237" i="2"/>
  <c r="G237" i="2" s="1"/>
  <c r="O237" i="2" s="1"/>
  <c r="P237" i="2" s="1"/>
  <c r="H237" i="2" l="1"/>
  <c r="J237" i="2" s="1"/>
  <c r="D238" i="2" s="1"/>
  <c r="I238" i="2" l="1"/>
  <c r="K238" i="2" s="1"/>
  <c r="F238" i="2"/>
  <c r="G238" i="2" s="1"/>
  <c r="O238" i="2" s="1"/>
  <c r="P238" i="2" s="1"/>
  <c r="H238" i="2" l="1"/>
  <c r="J238" i="2" s="1"/>
  <c r="D239" i="2" s="1"/>
  <c r="I239" i="2" l="1"/>
  <c r="K239" i="2" s="1"/>
  <c r="F239" i="2"/>
  <c r="G239" i="2" s="1"/>
  <c r="O239" i="2" l="1"/>
  <c r="P239" i="2" s="1"/>
  <c r="C23" i="7" s="1"/>
  <c r="E23" i="7" s="1"/>
  <c r="H239" i="2"/>
  <c r="J239" i="2" s="1"/>
  <c r="D240" i="2" s="1"/>
  <c r="F240" i="2" l="1"/>
  <c r="G240" i="2" s="1"/>
  <c r="O240" i="2" s="1"/>
  <c r="P240" i="2" s="1"/>
  <c r="I240" i="2"/>
  <c r="K240" i="2" s="1"/>
  <c r="H240" i="2" l="1"/>
  <c r="J240" i="2" s="1"/>
  <c r="D241" i="2" s="1"/>
  <c r="I241" i="2" l="1"/>
  <c r="K241" i="2" s="1"/>
  <c r="F241" i="2"/>
  <c r="G241" i="2" s="1"/>
  <c r="O241" i="2" s="1"/>
  <c r="P241" i="2" s="1"/>
  <c r="H241" i="2" l="1"/>
  <c r="J241" i="2" s="1"/>
  <c r="D242" i="2" s="1"/>
  <c r="F242" i="2" l="1"/>
  <c r="G242" i="2" s="1"/>
  <c r="O242" i="2" s="1"/>
  <c r="P242" i="2" s="1"/>
  <c r="I242" i="2"/>
  <c r="K242" i="2" s="1"/>
  <c r="H242" i="2" l="1"/>
  <c r="J242" i="2" s="1"/>
  <c r="D243" i="2" s="1"/>
  <c r="I243" i="2" l="1"/>
  <c r="K243" i="2" s="1"/>
  <c r="F243" i="2"/>
  <c r="G243" i="2" s="1"/>
  <c r="O243" i="2" s="1"/>
  <c r="P243" i="2" s="1"/>
  <c r="H243" i="2" l="1"/>
  <c r="J243" i="2" s="1"/>
  <c r="D244" i="2" s="1"/>
  <c r="I244" i="2" l="1"/>
  <c r="K244" i="2" s="1"/>
  <c r="F244" i="2"/>
  <c r="G244" i="2" s="1"/>
  <c r="O244" i="2" s="1"/>
  <c r="P244" i="2" s="1"/>
  <c r="H244" i="2" l="1"/>
  <c r="J244" i="2" s="1"/>
  <c r="D245" i="2" s="1"/>
  <c r="I245" i="2" l="1"/>
  <c r="K245" i="2" s="1"/>
  <c r="F245" i="2"/>
  <c r="G245" i="2" s="1"/>
  <c r="O245" i="2" s="1"/>
  <c r="P245" i="2" s="1"/>
  <c r="H245" i="2" l="1"/>
  <c r="J245" i="2" s="1"/>
  <c r="D246" i="2" s="1"/>
  <c r="I246" i="2" l="1"/>
  <c r="K246" i="2" s="1"/>
  <c r="F246" i="2"/>
  <c r="G246" i="2" s="1"/>
  <c r="O246" i="2" s="1"/>
  <c r="P246" i="2" s="1"/>
  <c r="H246" i="2" l="1"/>
  <c r="J246" i="2" s="1"/>
  <c r="D247" i="2" s="1"/>
  <c r="I247" i="2" l="1"/>
  <c r="K247" i="2" s="1"/>
  <c r="F247" i="2"/>
  <c r="G247" i="2" s="1"/>
  <c r="O247" i="2" s="1"/>
  <c r="P247" i="2" s="1"/>
  <c r="H247" i="2" l="1"/>
  <c r="J247" i="2" s="1"/>
  <c r="D248" i="2" s="1"/>
  <c r="F248" i="2" l="1"/>
  <c r="G248" i="2" s="1"/>
  <c r="O248" i="2" s="1"/>
  <c r="P248" i="2" s="1"/>
  <c r="I248" i="2"/>
  <c r="K248" i="2" s="1"/>
  <c r="H248" i="2" l="1"/>
  <c r="J248" i="2" s="1"/>
  <c r="D249" i="2" s="1"/>
  <c r="I249" i="2" l="1"/>
  <c r="K249" i="2" s="1"/>
  <c r="F249" i="2"/>
  <c r="G249" i="2" s="1"/>
  <c r="O249" i="2" s="1"/>
  <c r="P249" i="2" s="1"/>
  <c r="H249" i="2" l="1"/>
  <c r="J249" i="2" s="1"/>
  <c r="D250" i="2" s="1"/>
  <c r="I250" i="2" l="1"/>
  <c r="K250" i="2" s="1"/>
  <c r="F250" i="2"/>
  <c r="G250" i="2" s="1"/>
  <c r="O250" i="2" s="1"/>
  <c r="P250" i="2" s="1"/>
  <c r="H250" i="2" l="1"/>
  <c r="J250" i="2" s="1"/>
  <c r="D251" i="2" s="1"/>
  <c r="I251" i="2" l="1"/>
  <c r="K251" i="2" s="1"/>
  <c r="F251" i="2"/>
  <c r="G251" i="2" s="1"/>
  <c r="O251" i="2" l="1"/>
  <c r="P251" i="2" s="1"/>
  <c r="C24" i="7" s="1"/>
  <c r="E24" i="7" s="1"/>
  <c r="H251" i="2"/>
  <c r="J251" i="2" s="1"/>
  <c r="D252" i="2" s="1"/>
  <c r="F252" i="2" l="1"/>
  <c r="G252" i="2" s="1"/>
  <c r="O252" i="2" s="1"/>
  <c r="P252" i="2" s="1"/>
  <c r="I252" i="2"/>
  <c r="K252" i="2" s="1"/>
  <c r="H252" i="2" l="1"/>
  <c r="J252" i="2" s="1"/>
  <c r="D253" i="2" s="1"/>
  <c r="I253" i="2" l="1"/>
  <c r="K253" i="2" s="1"/>
  <c r="F253" i="2"/>
  <c r="G253" i="2" s="1"/>
  <c r="O253" i="2" s="1"/>
  <c r="P253" i="2" s="1"/>
  <c r="H253" i="2" l="1"/>
  <c r="J253" i="2" s="1"/>
  <c r="D254" i="2" s="1"/>
  <c r="I254" i="2" l="1"/>
  <c r="K254" i="2" s="1"/>
  <c r="F254" i="2"/>
  <c r="G254" i="2" s="1"/>
  <c r="O254" i="2" s="1"/>
  <c r="P254" i="2" s="1"/>
  <c r="H254" i="2" l="1"/>
  <c r="J254" i="2" s="1"/>
  <c r="D255" i="2" s="1"/>
  <c r="I255" i="2" l="1"/>
  <c r="K255" i="2" s="1"/>
  <c r="F255" i="2"/>
  <c r="G255" i="2" s="1"/>
  <c r="O255" i="2" s="1"/>
  <c r="P255" i="2" s="1"/>
  <c r="H255" i="2" l="1"/>
  <c r="J255" i="2" s="1"/>
  <c r="D256" i="2" s="1"/>
  <c r="F256" i="2" l="1"/>
  <c r="G256" i="2" s="1"/>
  <c r="O256" i="2" s="1"/>
  <c r="P256" i="2" s="1"/>
  <c r="I256" i="2"/>
  <c r="K256" i="2" s="1"/>
  <c r="H256" i="2" l="1"/>
  <c r="J256" i="2" s="1"/>
  <c r="D257" i="2" s="1"/>
  <c r="F257" i="2" l="1"/>
  <c r="G257" i="2" s="1"/>
  <c r="O257" i="2" s="1"/>
  <c r="P257" i="2" s="1"/>
  <c r="I257" i="2"/>
  <c r="K257" i="2" s="1"/>
  <c r="H257" i="2" l="1"/>
  <c r="J257" i="2" s="1"/>
  <c r="D258" i="2" s="1"/>
  <c r="I258" i="2" l="1"/>
  <c r="K258" i="2" s="1"/>
  <c r="F258" i="2"/>
  <c r="G258" i="2" s="1"/>
  <c r="O258" i="2" s="1"/>
  <c r="P258" i="2" s="1"/>
  <c r="H258" i="2" l="1"/>
  <c r="J258" i="2" s="1"/>
  <c r="D259" i="2" s="1"/>
  <c r="I259" i="2" l="1"/>
  <c r="K259" i="2" s="1"/>
  <c r="F259" i="2"/>
  <c r="G259" i="2" s="1"/>
  <c r="O259" i="2" s="1"/>
  <c r="P259" i="2" s="1"/>
  <c r="H259" i="2" l="1"/>
  <c r="J259" i="2" s="1"/>
  <c r="D260" i="2" s="1"/>
  <c r="I260" i="2" l="1"/>
  <c r="K260" i="2" s="1"/>
  <c r="F260" i="2"/>
  <c r="G260" i="2" s="1"/>
  <c r="O260" i="2" s="1"/>
  <c r="P260" i="2" s="1"/>
  <c r="H260" i="2" l="1"/>
  <c r="J260" i="2" s="1"/>
  <c r="D261" i="2" s="1"/>
  <c r="I261" i="2" l="1"/>
  <c r="K261" i="2" s="1"/>
  <c r="F261" i="2"/>
  <c r="G261" i="2" s="1"/>
  <c r="O261" i="2" s="1"/>
  <c r="P261" i="2" s="1"/>
  <c r="H261" i="2" l="1"/>
  <c r="J261" i="2" s="1"/>
  <c r="D262" i="2" s="1"/>
  <c r="I262" i="2" l="1"/>
  <c r="K262" i="2" s="1"/>
  <c r="F262" i="2"/>
  <c r="G262" i="2" s="1"/>
  <c r="O262" i="2" s="1"/>
  <c r="P262" i="2" s="1"/>
  <c r="H262" i="2" l="1"/>
  <c r="J262" i="2" s="1"/>
  <c r="D263" i="2" s="1"/>
  <c r="I263" i="2" l="1"/>
  <c r="K263" i="2" s="1"/>
  <c r="F263" i="2"/>
  <c r="G263" i="2" s="1"/>
  <c r="O263" i="2" l="1"/>
  <c r="P263" i="2" s="1"/>
  <c r="C25" i="7" s="1"/>
  <c r="E25" i="7" s="1"/>
  <c r="H263" i="2"/>
  <c r="J263" i="2" s="1"/>
  <c r="D264" i="2" s="1"/>
  <c r="I264" i="2" l="1"/>
  <c r="K264" i="2" s="1"/>
  <c r="F264" i="2"/>
  <c r="G264" i="2" s="1"/>
  <c r="O264" i="2" s="1"/>
  <c r="P264" i="2" s="1"/>
  <c r="H264" i="2" l="1"/>
  <c r="J264" i="2" s="1"/>
  <c r="D265" i="2" s="1"/>
  <c r="I265" i="2" l="1"/>
  <c r="K265" i="2" s="1"/>
  <c r="F265" i="2"/>
  <c r="G265" i="2" s="1"/>
  <c r="O265" i="2" s="1"/>
  <c r="P265" i="2" s="1"/>
  <c r="H265" i="2" l="1"/>
  <c r="J265" i="2" s="1"/>
  <c r="D266" i="2" s="1"/>
  <c r="I266" i="2" l="1"/>
  <c r="K266" i="2" s="1"/>
  <c r="F266" i="2"/>
  <c r="G266" i="2" s="1"/>
  <c r="O266" i="2" s="1"/>
  <c r="P266" i="2" s="1"/>
  <c r="H266" i="2" l="1"/>
  <c r="J266" i="2" s="1"/>
  <c r="D267" i="2" s="1"/>
  <c r="I267" i="2" l="1"/>
  <c r="K267" i="2" s="1"/>
  <c r="F267" i="2"/>
  <c r="G267" i="2" s="1"/>
  <c r="O267" i="2" s="1"/>
  <c r="P267" i="2" s="1"/>
  <c r="H267" i="2" l="1"/>
  <c r="J267" i="2" s="1"/>
  <c r="D268" i="2" s="1"/>
  <c r="I268" i="2" l="1"/>
  <c r="K268" i="2" s="1"/>
  <c r="F268" i="2"/>
  <c r="G268" i="2" s="1"/>
  <c r="O268" i="2" s="1"/>
  <c r="P268" i="2" s="1"/>
  <c r="H268" i="2" l="1"/>
  <c r="J268" i="2" s="1"/>
  <c r="D269" i="2" s="1"/>
  <c r="I269" i="2" l="1"/>
  <c r="K269" i="2" s="1"/>
  <c r="F269" i="2"/>
  <c r="G269" i="2" s="1"/>
  <c r="O269" i="2" s="1"/>
  <c r="P269" i="2" s="1"/>
  <c r="H269" i="2" l="1"/>
  <c r="J269" i="2" s="1"/>
  <c r="D270" i="2" s="1"/>
  <c r="I270" i="2" l="1"/>
  <c r="K270" i="2" s="1"/>
  <c r="F270" i="2"/>
  <c r="G270" i="2" s="1"/>
  <c r="O270" i="2" s="1"/>
  <c r="P270" i="2" s="1"/>
  <c r="H270" i="2" l="1"/>
  <c r="J270" i="2" s="1"/>
  <c r="D271" i="2" s="1"/>
  <c r="I271" i="2" l="1"/>
  <c r="K271" i="2" s="1"/>
  <c r="F271" i="2"/>
  <c r="G271" i="2" s="1"/>
  <c r="O271" i="2" s="1"/>
  <c r="P271" i="2" s="1"/>
  <c r="H271" i="2" l="1"/>
  <c r="J271" i="2" s="1"/>
  <c r="D272" i="2" s="1"/>
  <c r="I272" i="2" l="1"/>
  <c r="K272" i="2" s="1"/>
  <c r="F272" i="2"/>
  <c r="G272" i="2" s="1"/>
  <c r="O272" i="2" s="1"/>
  <c r="P272" i="2" s="1"/>
  <c r="H272" i="2" l="1"/>
  <c r="J272" i="2" s="1"/>
  <c r="D273" i="2" s="1"/>
  <c r="F273" i="2" l="1"/>
  <c r="G273" i="2" s="1"/>
  <c r="O273" i="2" s="1"/>
  <c r="P273" i="2" s="1"/>
  <c r="I273" i="2"/>
  <c r="K273" i="2" s="1"/>
  <c r="H273" i="2" l="1"/>
  <c r="J273" i="2" s="1"/>
  <c r="D274" i="2" s="1"/>
  <c r="I274" i="2" l="1"/>
  <c r="K274" i="2" s="1"/>
  <c r="F274" i="2"/>
  <c r="G274" i="2" s="1"/>
  <c r="O274" i="2" s="1"/>
  <c r="P274" i="2" s="1"/>
  <c r="H274" i="2" l="1"/>
  <c r="J274" i="2" s="1"/>
  <c r="D275" i="2" s="1"/>
  <c r="F275" i="2" l="1"/>
  <c r="G275" i="2" s="1"/>
  <c r="I275" i="2"/>
  <c r="K275" i="2" s="1"/>
  <c r="O275" i="2" l="1"/>
  <c r="P275" i="2" s="1"/>
  <c r="C26" i="7" s="1"/>
  <c r="E26" i="7" s="1"/>
  <c r="H275" i="2"/>
  <c r="J275" i="2" s="1"/>
  <c r="D276" i="2" s="1"/>
  <c r="I276" i="2" l="1"/>
  <c r="K276" i="2" s="1"/>
  <c r="F276" i="2"/>
  <c r="G276" i="2" s="1"/>
  <c r="O276" i="2" s="1"/>
  <c r="P276" i="2" s="1"/>
  <c r="H276" i="2" l="1"/>
  <c r="J276" i="2" s="1"/>
  <c r="D277" i="2" s="1"/>
  <c r="I277" i="2" l="1"/>
  <c r="K277" i="2" s="1"/>
  <c r="F277" i="2"/>
  <c r="G277" i="2" s="1"/>
  <c r="O277" i="2" s="1"/>
  <c r="P277" i="2" s="1"/>
  <c r="H277" i="2" l="1"/>
  <c r="J277" i="2" s="1"/>
  <c r="D278" i="2" s="1"/>
  <c r="I278" i="2" l="1"/>
  <c r="K278" i="2" s="1"/>
  <c r="F278" i="2"/>
  <c r="G278" i="2" s="1"/>
  <c r="O278" i="2" s="1"/>
  <c r="P278" i="2" s="1"/>
  <c r="H278" i="2" l="1"/>
  <c r="J278" i="2" s="1"/>
  <c r="D279" i="2" s="1"/>
  <c r="F279" i="2" l="1"/>
  <c r="G279" i="2" s="1"/>
  <c r="O279" i="2" s="1"/>
  <c r="P279" i="2" s="1"/>
  <c r="I279" i="2"/>
  <c r="K279" i="2" s="1"/>
  <c r="H279" i="2" l="1"/>
  <c r="J279" i="2" s="1"/>
  <c r="D280" i="2" s="1"/>
  <c r="I280" i="2" l="1"/>
  <c r="K280" i="2" s="1"/>
  <c r="F280" i="2"/>
  <c r="G280" i="2" s="1"/>
  <c r="O280" i="2" s="1"/>
  <c r="P280" i="2" s="1"/>
  <c r="H280" i="2" l="1"/>
  <c r="J280" i="2" s="1"/>
  <c r="D281" i="2" s="1"/>
  <c r="F281" i="2" l="1"/>
  <c r="G281" i="2" s="1"/>
  <c r="O281" i="2" s="1"/>
  <c r="P281" i="2" s="1"/>
  <c r="I281" i="2"/>
  <c r="K281" i="2" s="1"/>
  <c r="H281" i="2" l="1"/>
  <c r="J281" i="2" s="1"/>
  <c r="D282" i="2" s="1"/>
  <c r="I282" i="2" l="1"/>
  <c r="K282" i="2" s="1"/>
  <c r="F282" i="2"/>
  <c r="G282" i="2" s="1"/>
  <c r="O282" i="2" s="1"/>
  <c r="P282" i="2" s="1"/>
  <c r="H282" i="2" l="1"/>
  <c r="J282" i="2" s="1"/>
  <c r="D283" i="2" s="1"/>
  <c r="I283" i="2" l="1"/>
  <c r="K283" i="2" s="1"/>
  <c r="F283" i="2"/>
  <c r="G283" i="2" s="1"/>
  <c r="O283" i="2" s="1"/>
  <c r="P283" i="2" s="1"/>
  <c r="H283" i="2" l="1"/>
  <c r="J283" i="2" s="1"/>
  <c r="D284" i="2" s="1"/>
  <c r="I284" i="2" l="1"/>
  <c r="K284" i="2" s="1"/>
  <c r="F284" i="2"/>
  <c r="G284" i="2" s="1"/>
  <c r="O284" i="2" s="1"/>
  <c r="P284" i="2" s="1"/>
  <c r="H284" i="2" l="1"/>
  <c r="J284" i="2" s="1"/>
  <c r="D285" i="2" s="1"/>
  <c r="I285" i="2" l="1"/>
  <c r="K285" i="2" s="1"/>
  <c r="F285" i="2"/>
  <c r="G285" i="2" s="1"/>
  <c r="O285" i="2" s="1"/>
  <c r="P285" i="2" s="1"/>
  <c r="H285" i="2" l="1"/>
  <c r="J285" i="2" s="1"/>
  <c r="D286" i="2" s="1"/>
  <c r="I286" i="2" l="1"/>
  <c r="K286" i="2" s="1"/>
  <c r="F286" i="2"/>
  <c r="G286" i="2" s="1"/>
  <c r="O286" i="2" s="1"/>
  <c r="P286" i="2" s="1"/>
  <c r="H286" i="2" l="1"/>
  <c r="J286" i="2" s="1"/>
  <c r="D287" i="2" s="1"/>
  <c r="I287" i="2" l="1"/>
  <c r="K287" i="2" s="1"/>
  <c r="F287" i="2"/>
  <c r="G287" i="2" s="1"/>
  <c r="O287" i="2" l="1"/>
  <c r="P287" i="2" s="1"/>
  <c r="C27" i="7" s="1"/>
  <c r="E27" i="7" s="1"/>
  <c r="H287" i="2"/>
  <c r="J287" i="2" s="1"/>
  <c r="D288" i="2" s="1"/>
  <c r="I288" i="2" l="1"/>
  <c r="K288" i="2" s="1"/>
  <c r="F288" i="2"/>
  <c r="G288" i="2" s="1"/>
  <c r="O288" i="2" s="1"/>
  <c r="P288" i="2" s="1"/>
  <c r="H288" i="2" l="1"/>
  <c r="J288" i="2" s="1"/>
  <c r="D289" i="2" s="1"/>
  <c r="I289" i="2" l="1"/>
  <c r="K289" i="2" s="1"/>
  <c r="F289" i="2"/>
  <c r="G289" i="2" s="1"/>
  <c r="O289" i="2" s="1"/>
  <c r="P289" i="2" s="1"/>
  <c r="H289" i="2" l="1"/>
  <c r="J289" i="2" s="1"/>
  <c r="D290" i="2" s="1"/>
  <c r="I290" i="2" l="1"/>
  <c r="K290" i="2" s="1"/>
  <c r="F290" i="2"/>
  <c r="G290" i="2" s="1"/>
  <c r="O290" i="2" s="1"/>
  <c r="P290" i="2" s="1"/>
  <c r="H290" i="2" l="1"/>
  <c r="J290" i="2" s="1"/>
  <c r="D291" i="2" s="1"/>
  <c r="F291" i="2" l="1"/>
  <c r="G291" i="2" s="1"/>
  <c r="O291" i="2" s="1"/>
  <c r="P291" i="2" s="1"/>
  <c r="I291" i="2"/>
  <c r="K291" i="2" s="1"/>
  <c r="H291" i="2" l="1"/>
  <c r="J291" i="2" s="1"/>
  <c r="D292" i="2" s="1"/>
  <c r="I292" i="2" l="1"/>
  <c r="K292" i="2" s="1"/>
  <c r="F292" i="2"/>
  <c r="G292" i="2" s="1"/>
  <c r="O292" i="2" s="1"/>
  <c r="P292" i="2" s="1"/>
  <c r="H292" i="2" l="1"/>
  <c r="J292" i="2" s="1"/>
  <c r="D293" i="2" s="1"/>
  <c r="I293" i="2" l="1"/>
  <c r="K293" i="2" s="1"/>
  <c r="F293" i="2"/>
  <c r="G293" i="2" s="1"/>
  <c r="O293" i="2" s="1"/>
  <c r="P293" i="2" s="1"/>
  <c r="H293" i="2" l="1"/>
  <c r="J293" i="2" s="1"/>
  <c r="D294" i="2" s="1"/>
  <c r="F294" i="2" l="1"/>
  <c r="G294" i="2" s="1"/>
  <c r="O294" i="2" s="1"/>
  <c r="P294" i="2" s="1"/>
  <c r="I294" i="2"/>
  <c r="K294" i="2" s="1"/>
  <c r="H294" i="2" l="1"/>
  <c r="J294" i="2" s="1"/>
  <c r="D295" i="2" s="1"/>
  <c r="I295" i="2" l="1"/>
  <c r="K295" i="2" s="1"/>
  <c r="F295" i="2"/>
  <c r="G295" i="2" s="1"/>
  <c r="O295" i="2" s="1"/>
  <c r="P295" i="2" s="1"/>
  <c r="H295" i="2" l="1"/>
  <c r="J295" i="2" s="1"/>
  <c r="D296" i="2" s="1"/>
  <c r="F296" i="2" l="1"/>
  <c r="G296" i="2" s="1"/>
  <c r="O296" i="2" s="1"/>
  <c r="P296" i="2" s="1"/>
  <c r="I296" i="2"/>
  <c r="K296" i="2" s="1"/>
  <c r="H296" i="2" l="1"/>
  <c r="J296" i="2" s="1"/>
  <c r="D297" i="2" s="1"/>
  <c r="I297" i="2" l="1"/>
  <c r="K297" i="2" s="1"/>
  <c r="F297" i="2"/>
  <c r="G297" i="2" s="1"/>
  <c r="O297" i="2" s="1"/>
  <c r="P297" i="2" s="1"/>
  <c r="H297" i="2" l="1"/>
  <c r="J297" i="2" s="1"/>
  <c r="D298" i="2" s="1"/>
  <c r="F298" i="2" l="1"/>
  <c r="G298" i="2" s="1"/>
  <c r="O298" i="2" s="1"/>
  <c r="P298" i="2" s="1"/>
  <c r="I298" i="2"/>
  <c r="K298" i="2" s="1"/>
  <c r="H298" i="2" l="1"/>
  <c r="J298" i="2" s="1"/>
  <c r="D299" i="2" s="1"/>
  <c r="I299" i="2" l="1"/>
  <c r="K299" i="2" s="1"/>
  <c r="F299" i="2"/>
  <c r="G299" i="2" s="1"/>
  <c r="O299" i="2" l="1"/>
  <c r="P299" i="2" s="1"/>
  <c r="C28" i="7" s="1"/>
  <c r="E28" i="7" s="1"/>
  <c r="H299" i="2"/>
  <c r="J299" i="2" s="1"/>
  <c r="D300" i="2" s="1"/>
  <c r="I300" i="2" l="1"/>
  <c r="K300" i="2" s="1"/>
  <c r="F300" i="2"/>
  <c r="G300" i="2" s="1"/>
  <c r="O300" i="2" s="1"/>
  <c r="P300" i="2" s="1"/>
  <c r="H300" i="2" l="1"/>
  <c r="J300" i="2" s="1"/>
  <c r="D301" i="2" s="1"/>
  <c r="I301" i="2" l="1"/>
  <c r="K301" i="2" s="1"/>
  <c r="F301" i="2"/>
  <c r="G301" i="2" s="1"/>
  <c r="O301" i="2" s="1"/>
  <c r="P301" i="2" s="1"/>
  <c r="H301" i="2" l="1"/>
  <c r="J301" i="2" s="1"/>
  <c r="D302" i="2" s="1"/>
  <c r="I302" i="2" l="1"/>
  <c r="K302" i="2" s="1"/>
  <c r="F302" i="2"/>
  <c r="G302" i="2" s="1"/>
  <c r="O302" i="2" s="1"/>
  <c r="P302" i="2" s="1"/>
  <c r="H302" i="2" l="1"/>
  <c r="J302" i="2" s="1"/>
  <c r="D303" i="2" s="1"/>
  <c r="I303" i="2" l="1"/>
  <c r="K303" i="2" s="1"/>
  <c r="F303" i="2"/>
  <c r="G303" i="2" s="1"/>
  <c r="O303" i="2" s="1"/>
  <c r="P303" i="2" s="1"/>
  <c r="H303" i="2" l="1"/>
  <c r="J303" i="2" s="1"/>
  <c r="D304" i="2" s="1"/>
  <c r="I304" i="2" l="1"/>
  <c r="K304" i="2" s="1"/>
  <c r="F304" i="2"/>
  <c r="G304" i="2" s="1"/>
  <c r="O304" i="2" s="1"/>
  <c r="P304" i="2" s="1"/>
  <c r="H304" i="2" l="1"/>
  <c r="J304" i="2" s="1"/>
  <c r="D305" i="2" s="1"/>
  <c r="I305" i="2" l="1"/>
  <c r="K305" i="2" s="1"/>
  <c r="F305" i="2"/>
  <c r="G305" i="2" s="1"/>
  <c r="O305" i="2" s="1"/>
  <c r="P305" i="2" s="1"/>
  <c r="H305" i="2" l="1"/>
  <c r="J305" i="2" s="1"/>
  <c r="D306" i="2" s="1"/>
  <c r="I306" i="2" l="1"/>
  <c r="K306" i="2" s="1"/>
  <c r="F306" i="2"/>
  <c r="G306" i="2" s="1"/>
  <c r="O306" i="2" s="1"/>
  <c r="P306" i="2" s="1"/>
  <c r="H306" i="2" l="1"/>
  <c r="J306" i="2" s="1"/>
  <c r="D307" i="2" s="1"/>
  <c r="F307" i="2" l="1"/>
  <c r="G307" i="2" s="1"/>
  <c r="O307" i="2" s="1"/>
  <c r="P307" i="2" s="1"/>
  <c r="I307" i="2"/>
  <c r="K307" i="2" s="1"/>
  <c r="H307" i="2" l="1"/>
  <c r="J307" i="2" s="1"/>
  <c r="D308" i="2" s="1"/>
  <c r="I308" i="2" l="1"/>
  <c r="K308" i="2" s="1"/>
  <c r="F308" i="2"/>
  <c r="G308" i="2" s="1"/>
  <c r="O308" i="2" s="1"/>
  <c r="P308" i="2" s="1"/>
  <c r="H308" i="2" l="1"/>
  <c r="J308" i="2" s="1"/>
  <c r="D309" i="2" s="1"/>
  <c r="I309" i="2" l="1"/>
  <c r="K309" i="2" s="1"/>
  <c r="F309" i="2"/>
  <c r="G309" i="2" s="1"/>
  <c r="O309" i="2" s="1"/>
  <c r="P309" i="2" s="1"/>
  <c r="H309" i="2" l="1"/>
  <c r="J309" i="2" s="1"/>
  <c r="D310" i="2" s="1"/>
  <c r="I310" i="2" l="1"/>
  <c r="K310" i="2" s="1"/>
  <c r="F310" i="2"/>
  <c r="G310" i="2" s="1"/>
  <c r="O310" i="2" s="1"/>
  <c r="P310" i="2" s="1"/>
  <c r="H310" i="2" l="1"/>
  <c r="J310" i="2" s="1"/>
  <c r="D311" i="2" s="1"/>
  <c r="M7" i="2" s="1"/>
  <c r="B37" i="3" s="1"/>
  <c r="G3" i="4" l="1"/>
  <c r="G4" i="4"/>
  <c r="J36" i="3"/>
  <c r="F311" i="2"/>
  <c r="G311" i="2" s="1"/>
  <c r="I311" i="2"/>
  <c r="K311" i="2" s="1"/>
  <c r="O311" i="2" l="1"/>
  <c r="P311" i="2" s="1"/>
  <c r="C29" i="7" s="1"/>
  <c r="E29" i="7" s="1"/>
  <c r="H311" i="2"/>
  <c r="J311" i="2" s="1"/>
  <c r="D312" i="2" s="1"/>
  <c r="I312" i="2" l="1"/>
  <c r="K312" i="2" s="1"/>
  <c r="F312" i="2"/>
  <c r="G312" i="2" s="1"/>
  <c r="O312" i="2" s="1"/>
  <c r="P312" i="2" s="1"/>
  <c r="H312" i="2" l="1"/>
  <c r="J312" i="2" s="1"/>
  <c r="D313" i="2" s="1"/>
  <c r="F313" i="2" l="1"/>
  <c r="G313" i="2" s="1"/>
  <c r="O313" i="2" s="1"/>
  <c r="P313" i="2" s="1"/>
  <c r="I313" i="2"/>
  <c r="K313" i="2" s="1"/>
  <c r="H313" i="2" l="1"/>
  <c r="J313" i="2" s="1"/>
  <c r="D314" i="2" s="1"/>
  <c r="I314" i="2" l="1"/>
  <c r="K314" i="2" s="1"/>
  <c r="F314" i="2"/>
  <c r="G314" i="2" s="1"/>
  <c r="O314" i="2" s="1"/>
  <c r="P314" i="2" s="1"/>
  <c r="H314" i="2" l="1"/>
  <c r="J314" i="2" s="1"/>
  <c r="D315" i="2" s="1"/>
  <c r="I315" i="2" l="1"/>
  <c r="K315" i="2" s="1"/>
  <c r="F315" i="2"/>
  <c r="G315" i="2" s="1"/>
  <c r="O315" i="2" s="1"/>
  <c r="P315" i="2" s="1"/>
  <c r="H315" i="2" l="1"/>
  <c r="J315" i="2" s="1"/>
  <c r="D316" i="2" s="1"/>
  <c r="I316" i="2" l="1"/>
  <c r="K316" i="2" s="1"/>
  <c r="F316" i="2"/>
  <c r="G316" i="2" s="1"/>
  <c r="O316" i="2" s="1"/>
  <c r="P316" i="2" s="1"/>
  <c r="H316" i="2" l="1"/>
  <c r="J316" i="2" s="1"/>
  <c r="D317" i="2" s="1"/>
  <c r="I317" i="2" l="1"/>
  <c r="K317" i="2" s="1"/>
  <c r="F317" i="2"/>
  <c r="G317" i="2" s="1"/>
  <c r="O317" i="2" s="1"/>
  <c r="P317" i="2" s="1"/>
  <c r="H317" i="2" l="1"/>
  <c r="J317" i="2" s="1"/>
  <c r="D318" i="2" s="1"/>
  <c r="I318" i="2" l="1"/>
  <c r="K318" i="2" s="1"/>
  <c r="F318" i="2"/>
  <c r="G318" i="2" s="1"/>
  <c r="O318" i="2" s="1"/>
  <c r="P318" i="2" s="1"/>
  <c r="H318" i="2" l="1"/>
  <c r="J318" i="2" s="1"/>
  <c r="D319" i="2" s="1"/>
  <c r="I319" i="2" l="1"/>
  <c r="K319" i="2" s="1"/>
  <c r="F319" i="2"/>
  <c r="G319" i="2" s="1"/>
  <c r="O319" i="2" s="1"/>
  <c r="P319" i="2" s="1"/>
  <c r="H319" i="2" l="1"/>
  <c r="J319" i="2" s="1"/>
  <c r="D320" i="2" s="1"/>
  <c r="I320" i="2" l="1"/>
  <c r="K320" i="2" s="1"/>
  <c r="F320" i="2"/>
  <c r="G320" i="2" s="1"/>
  <c r="O320" i="2" s="1"/>
  <c r="P320" i="2" s="1"/>
  <c r="H320" i="2" l="1"/>
  <c r="J320" i="2" s="1"/>
  <c r="D321" i="2" s="1"/>
  <c r="I321" i="2" l="1"/>
  <c r="K321" i="2" s="1"/>
  <c r="F321" i="2"/>
  <c r="G321" i="2" s="1"/>
  <c r="O321" i="2" s="1"/>
  <c r="P321" i="2" s="1"/>
  <c r="H321" i="2" l="1"/>
  <c r="J321" i="2" s="1"/>
  <c r="D322" i="2" s="1"/>
  <c r="I322" i="2" l="1"/>
  <c r="K322" i="2" s="1"/>
  <c r="F322" i="2"/>
  <c r="G322" i="2" s="1"/>
  <c r="O322" i="2" s="1"/>
  <c r="P322" i="2" s="1"/>
  <c r="H322" i="2" l="1"/>
  <c r="J322" i="2" s="1"/>
  <c r="D323" i="2" s="1"/>
  <c r="F323" i="2" l="1"/>
  <c r="G323" i="2" s="1"/>
  <c r="I323" i="2"/>
  <c r="K323" i="2" s="1"/>
  <c r="O323" i="2" l="1"/>
  <c r="P323" i="2" s="1"/>
  <c r="C30" i="7" s="1"/>
  <c r="E30" i="7" s="1"/>
  <c r="H323" i="2"/>
  <c r="J323" i="2" s="1"/>
  <c r="D324" i="2" s="1"/>
  <c r="I324" i="2" l="1"/>
  <c r="K324" i="2" s="1"/>
  <c r="F324" i="2"/>
  <c r="G324" i="2" s="1"/>
  <c r="O324" i="2" s="1"/>
  <c r="P324" i="2" s="1"/>
  <c r="H324" i="2" l="1"/>
  <c r="J324" i="2" s="1"/>
  <c r="D325" i="2" s="1"/>
  <c r="I325" i="2" l="1"/>
  <c r="K325" i="2" s="1"/>
  <c r="F325" i="2"/>
  <c r="G325" i="2" s="1"/>
  <c r="O325" i="2" s="1"/>
  <c r="P325" i="2" s="1"/>
  <c r="H325" i="2" l="1"/>
  <c r="J325" i="2" s="1"/>
  <c r="D326" i="2" s="1"/>
  <c r="F326" i="2" l="1"/>
  <c r="G326" i="2" s="1"/>
  <c r="O326" i="2" s="1"/>
  <c r="P326" i="2" s="1"/>
  <c r="I326" i="2"/>
  <c r="K326" i="2" s="1"/>
  <c r="H326" i="2" l="1"/>
  <c r="J326" i="2" s="1"/>
  <c r="D327" i="2" s="1"/>
  <c r="I327" i="2" l="1"/>
  <c r="K327" i="2" s="1"/>
  <c r="F327" i="2"/>
  <c r="G327" i="2" s="1"/>
  <c r="O327" i="2" s="1"/>
  <c r="P327" i="2" s="1"/>
  <c r="H327" i="2" l="1"/>
  <c r="J327" i="2" s="1"/>
  <c r="D328" i="2" s="1"/>
  <c r="F328" i="2" l="1"/>
  <c r="G328" i="2" s="1"/>
  <c r="O328" i="2" s="1"/>
  <c r="P328" i="2" s="1"/>
  <c r="I328" i="2"/>
  <c r="K328" i="2" s="1"/>
  <c r="H328" i="2" l="1"/>
  <c r="J328" i="2" s="1"/>
  <c r="D329" i="2" s="1"/>
  <c r="F329" i="2" l="1"/>
  <c r="G329" i="2" s="1"/>
  <c r="O329" i="2" s="1"/>
  <c r="P329" i="2" s="1"/>
  <c r="I329" i="2"/>
  <c r="K329" i="2" s="1"/>
  <c r="H329" i="2" l="1"/>
  <c r="J329" i="2" s="1"/>
  <c r="D330" i="2" s="1"/>
  <c r="I330" i="2" l="1"/>
  <c r="K330" i="2" s="1"/>
  <c r="F330" i="2"/>
  <c r="G330" i="2" s="1"/>
  <c r="O330" i="2" s="1"/>
  <c r="P330" i="2" s="1"/>
  <c r="H330" i="2" l="1"/>
  <c r="J330" i="2" s="1"/>
  <c r="D331" i="2" s="1"/>
  <c r="I331" i="2" l="1"/>
  <c r="K331" i="2" s="1"/>
  <c r="F331" i="2"/>
  <c r="G331" i="2" s="1"/>
  <c r="O331" i="2" s="1"/>
  <c r="P331" i="2" s="1"/>
  <c r="H331" i="2" l="1"/>
  <c r="J331" i="2" s="1"/>
  <c r="D332" i="2" s="1"/>
  <c r="I332" i="2" l="1"/>
  <c r="K332" i="2" s="1"/>
  <c r="F332" i="2"/>
  <c r="G332" i="2" s="1"/>
  <c r="O332" i="2" s="1"/>
  <c r="P332" i="2" s="1"/>
  <c r="H332" i="2" l="1"/>
  <c r="J332" i="2" s="1"/>
  <c r="D333" i="2" s="1"/>
  <c r="I333" i="2" l="1"/>
  <c r="K333" i="2" s="1"/>
  <c r="F333" i="2"/>
  <c r="G333" i="2" s="1"/>
  <c r="O333" i="2" s="1"/>
  <c r="P333" i="2" s="1"/>
  <c r="H333" i="2" l="1"/>
  <c r="J333" i="2" s="1"/>
  <c r="D334" i="2" s="1"/>
  <c r="I334" i="2" l="1"/>
  <c r="K334" i="2" s="1"/>
  <c r="F334" i="2"/>
  <c r="G334" i="2" s="1"/>
  <c r="O334" i="2" s="1"/>
  <c r="P334" i="2" s="1"/>
  <c r="H334" i="2" l="1"/>
  <c r="J334" i="2" s="1"/>
  <c r="D335" i="2" s="1"/>
  <c r="I335" i="2" l="1"/>
  <c r="K335" i="2" s="1"/>
  <c r="F335" i="2"/>
  <c r="G335" i="2" s="1"/>
  <c r="O335" i="2" l="1"/>
  <c r="P335" i="2" s="1"/>
  <c r="C31" i="7" s="1"/>
  <c r="E31" i="7" s="1"/>
  <c r="H335" i="2"/>
  <c r="J335" i="2" s="1"/>
  <c r="D336" i="2" s="1"/>
  <c r="I336" i="2" l="1"/>
  <c r="K336" i="2" s="1"/>
  <c r="F336" i="2"/>
  <c r="G336" i="2" s="1"/>
  <c r="O336" i="2" s="1"/>
  <c r="P336" i="2" s="1"/>
  <c r="H336" i="2" l="1"/>
  <c r="J336" i="2" s="1"/>
  <c r="D337" i="2" s="1"/>
  <c r="F337" i="2" l="1"/>
  <c r="G337" i="2" s="1"/>
  <c r="O337" i="2" s="1"/>
  <c r="P337" i="2" s="1"/>
  <c r="I337" i="2"/>
  <c r="K337" i="2" s="1"/>
  <c r="H337" i="2" l="1"/>
  <c r="J337" i="2" s="1"/>
  <c r="D338" i="2" s="1"/>
  <c r="I338" i="2" l="1"/>
  <c r="K338" i="2" s="1"/>
  <c r="F338" i="2"/>
  <c r="G338" i="2" s="1"/>
  <c r="O338" i="2" s="1"/>
  <c r="P338" i="2" s="1"/>
  <c r="H338" i="2" l="1"/>
  <c r="J338" i="2" s="1"/>
  <c r="D339" i="2" s="1"/>
  <c r="F339" i="2" l="1"/>
  <c r="G339" i="2" s="1"/>
  <c r="O339" i="2" s="1"/>
  <c r="P339" i="2" s="1"/>
  <c r="I339" i="2"/>
  <c r="K339" i="2" s="1"/>
  <c r="H339" i="2" l="1"/>
  <c r="J339" i="2" s="1"/>
  <c r="D340" i="2" s="1"/>
  <c r="I340" i="2" l="1"/>
  <c r="K340" i="2" s="1"/>
  <c r="F340" i="2"/>
  <c r="G340" i="2" s="1"/>
  <c r="O340" i="2" s="1"/>
  <c r="P340" i="2" s="1"/>
  <c r="H340" i="2" l="1"/>
  <c r="J340" i="2" s="1"/>
  <c r="D341" i="2" s="1"/>
  <c r="I341" i="2" l="1"/>
  <c r="K341" i="2" s="1"/>
  <c r="F341" i="2"/>
  <c r="G341" i="2" s="1"/>
  <c r="O341" i="2" s="1"/>
  <c r="P341" i="2" s="1"/>
  <c r="H341" i="2" l="1"/>
  <c r="J341" i="2" s="1"/>
  <c r="D342" i="2" s="1"/>
  <c r="I342" i="2" l="1"/>
  <c r="K342" i="2" s="1"/>
  <c r="F342" i="2"/>
  <c r="G342" i="2" s="1"/>
  <c r="O342" i="2" s="1"/>
  <c r="P342" i="2" s="1"/>
  <c r="H342" i="2" l="1"/>
  <c r="J342" i="2" s="1"/>
  <c r="D343" i="2" s="1"/>
  <c r="F343" i="2" l="1"/>
  <c r="G343" i="2" s="1"/>
  <c r="O343" i="2" s="1"/>
  <c r="P343" i="2" s="1"/>
  <c r="I343" i="2"/>
  <c r="K343" i="2" s="1"/>
  <c r="H343" i="2" l="1"/>
  <c r="J343" i="2" s="1"/>
  <c r="D344" i="2" s="1"/>
  <c r="I344" i="2" l="1"/>
  <c r="K344" i="2" s="1"/>
  <c r="F344" i="2"/>
  <c r="G344" i="2" s="1"/>
  <c r="O344" i="2" s="1"/>
  <c r="P344" i="2" s="1"/>
  <c r="H344" i="2" l="1"/>
  <c r="J344" i="2" s="1"/>
  <c r="D345" i="2" s="1"/>
  <c r="F345" i="2" l="1"/>
  <c r="G345" i="2" s="1"/>
  <c r="O345" i="2" s="1"/>
  <c r="P345" i="2" s="1"/>
  <c r="I345" i="2"/>
  <c r="K345" i="2" s="1"/>
  <c r="H345" i="2" l="1"/>
  <c r="J345" i="2" s="1"/>
  <c r="D346" i="2" s="1"/>
  <c r="I346" i="2" l="1"/>
  <c r="K346" i="2" s="1"/>
  <c r="F346" i="2"/>
  <c r="G346" i="2" s="1"/>
  <c r="O346" i="2" s="1"/>
  <c r="P346" i="2" s="1"/>
  <c r="H346" i="2" l="1"/>
  <c r="J346" i="2" s="1"/>
  <c r="D347" i="2" s="1"/>
  <c r="I347" i="2" l="1"/>
  <c r="K347" i="2" s="1"/>
  <c r="F347" i="2"/>
  <c r="G347" i="2" s="1"/>
  <c r="O347" i="2" l="1"/>
  <c r="P347" i="2" s="1"/>
  <c r="C32" i="7" s="1"/>
  <c r="E32" i="7" s="1"/>
  <c r="H347" i="2"/>
  <c r="J347" i="2" s="1"/>
  <c r="D348" i="2" s="1"/>
  <c r="I348" i="2" l="1"/>
  <c r="K348" i="2" s="1"/>
  <c r="F348" i="2"/>
  <c r="G348" i="2" s="1"/>
  <c r="O348" i="2" s="1"/>
  <c r="P348" i="2" s="1"/>
  <c r="H348" i="2" l="1"/>
  <c r="J348" i="2" s="1"/>
  <c r="D349" i="2" s="1"/>
  <c r="F349" i="2" l="1"/>
  <c r="G349" i="2" s="1"/>
  <c r="O349" i="2" s="1"/>
  <c r="P349" i="2" s="1"/>
  <c r="I349" i="2"/>
  <c r="K349" i="2" s="1"/>
  <c r="H349" i="2" l="1"/>
  <c r="J349" i="2" s="1"/>
  <c r="D350" i="2" s="1"/>
  <c r="I350" i="2" l="1"/>
  <c r="K350" i="2" s="1"/>
  <c r="F350" i="2"/>
  <c r="G350" i="2" s="1"/>
  <c r="O350" i="2" s="1"/>
  <c r="P350" i="2" s="1"/>
  <c r="H350" i="2" l="1"/>
  <c r="J350" i="2" s="1"/>
  <c r="D351" i="2" s="1"/>
  <c r="I351" i="2" l="1"/>
  <c r="K351" i="2" s="1"/>
  <c r="F351" i="2"/>
  <c r="G351" i="2" s="1"/>
  <c r="O351" i="2" s="1"/>
  <c r="P351" i="2" s="1"/>
  <c r="H351" i="2" l="1"/>
  <c r="J351" i="2" s="1"/>
  <c r="D352" i="2" s="1"/>
  <c r="I352" i="2" l="1"/>
  <c r="K352" i="2" s="1"/>
  <c r="F352" i="2"/>
  <c r="G352" i="2" s="1"/>
  <c r="O352" i="2" s="1"/>
  <c r="P352" i="2" s="1"/>
  <c r="H352" i="2" l="1"/>
  <c r="J352" i="2" s="1"/>
  <c r="D353" i="2" s="1"/>
  <c r="I353" i="2" l="1"/>
  <c r="K353" i="2" s="1"/>
  <c r="F353" i="2"/>
  <c r="G353" i="2" s="1"/>
  <c r="O353" i="2" s="1"/>
  <c r="P353" i="2" s="1"/>
  <c r="H353" i="2" l="1"/>
  <c r="J353" i="2" s="1"/>
  <c r="D354" i="2" s="1"/>
  <c r="I354" i="2" l="1"/>
  <c r="K354" i="2" s="1"/>
  <c r="F354" i="2"/>
  <c r="G354" i="2" s="1"/>
  <c r="O354" i="2" s="1"/>
  <c r="P354" i="2" s="1"/>
  <c r="H354" i="2" l="1"/>
  <c r="J354" i="2" s="1"/>
  <c r="D355" i="2" s="1"/>
  <c r="I355" i="2" l="1"/>
  <c r="K355" i="2" s="1"/>
  <c r="F355" i="2"/>
  <c r="G355" i="2" s="1"/>
  <c r="O355" i="2" s="1"/>
  <c r="P355" i="2" s="1"/>
  <c r="H355" i="2" l="1"/>
  <c r="J355" i="2" s="1"/>
  <c r="D356" i="2" s="1"/>
  <c r="I356" i="2" l="1"/>
  <c r="K356" i="2" s="1"/>
  <c r="F356" i="2"/>
  <c r="G356" i="2" s="1"/>
  <c r="O356" i="2" s="1"/>
  <c r="P356" i="2" s="1"/>
  <c r="H356" i="2" l="1"/>
  <c r="J356" i="2" s="1"/>
  <c r="D357" i="2" s="1"/>
  <c r="F357" i="2" l="1"/>
  <c r="G357" i="2" s="1"/>
  <c r="O357" i="2" s="1"/>
  <c r="P357" i="2" s="1"/>
  <c r="I357" i="2"/>
  <c r="K357" i="2" s="1"/>
  <c r="H357" i="2" l="1"/>
  <c r="J357" i="2" s="1"/>
  <c r="D358" i="2" s="1"/>
  <c r="I358" i="2" l="1"/>
  <c r="K358" i="2" s="1"/>
  <c r="F358" i="2"/>
  <c r="G358" i="2" s="1"/>
  <c r="O358" i="2" s="1"/>
  <c r="P358" i="2" s="1"/>
  <c r="H358" i="2" l="1"/>
  <c r="J358" i="2" s="1"/>
  <c r="D359" i="2" s="1"/>
  <c r="F359" i="2" l="1"/>
  <c r="G359" i="2" s="1"/>
  <c r="I359" i="2"/>
  <c r="K359" i="2" s="1"/>
  <c r="O359" i="2" l="1"/>
  <c r="P359" i="2" s="1"/>
  <c r="C33" i="7" s="1"/>
  <c r="E33" i="7" s="1"/>
  <c r="H359" i="2"/>
  <c r="J359" i="2" s="1"/>
  <c r="D360" i="2" s="1"/>
  <c r="I360" i="2" l="1"/>
  <c r="K360" i="2" s="1"/>
  <c r="F360" i="2"/>
  <c r="G360" i="2" s="1"/>
  <c r="O360" i="2" s="1"/>
  <c r="P360" i="2" s="1"/>
  <c r="H360" i="2" l="1"/>
  <c r="J360" i="2" s="1"/>
  <c r="D361" i="2" s="1"/>
  <c r="F361" i="2" l="1"/>
  <c r="G361" i="2" s="1"/>
  <c r="O361" i="2" s="1"/>
  <c r="P361" i="2" s="1"/>
  <c r="I361" i="2"/>
  <c r="K361" i="2" s="1"/>
  <c r="H361" i="2" l="1"/>
  <c r="J361" i="2" s="1"/>
  <c r="D362" i="2" s="1"/>
  <c r="I362" i="2" l="1"/>
  <c r="K362" i="2" s="1"/>
  <c r="F362" i="2"/>
  <c r="G362" i="2" s="1"/>
  <c r="O362" i="2" s="1"/>
  <c r="P362" i="2" s="1"/>
  <c r="H362" i="2" l="1"/>
  <c r="J362" i="2" s="1"/>
  <c r="D363" i="2" s="1"/>
  <c r="I363" i="2" l="1"/>
  <c r="K363" i="2" s="1"/>
  <c r="F363" i="2"/>
  <c r="G363" i="2" s="1"/>
  <c r="O363" i="2" s="1"/>
  <c r="P363" i="2" s="1"/>
  <c r="H363" i="2" l="1"/>
  <c r="J363" i="2" s="1"/>
  <c r="D364" i="2" s="1"/>
  <c r="I364" i="2" l="1"/>
  <c r="K364" i="2" s="1"/>
  <c r="F364" i="2"/>
  <c r="G364" i="2" s="1"/>
  <c r="O364" i="2" s="1"/>
  <c r="P364" i="2" s="1"/>
  <c r="H364" i="2" l="1"/>
  <c r="J364" i="2" s="1"/>
  <c r="D365" i="2" s="1"/>
  <c r="I365" i="2" l="1"/>
  <c r="K365" i="2" s="1"/>
  <c r="F365" i="2"/>
  <c r="G365" i="2" s="1"/>
  <c r="O365" i="2" s="1"/>
  <c r="P365" i="2" s="1"/>
  <c r="H365" i="2" l="1"/>
  <c r="J365" i="2" s="1"/>
  <c r="D366" i="2" s="1"/>
  <c r="I366" i="2" l="1"/>
  <c r="K366" i="2" s="1"/>
  <c r="F366" i="2"/>
  <c r="G366" i="2" s="1"/>
  <c r="O366" i="2" s="1"/>
  <c r="P366" i="2" s="1"/>
  <c r="H366" i="2" l="1"/>
  <c r="J366" i="2" s="1"/>
  <c r="D367" i="2" s="1"/>
  <c r="I367" i="2" l="1"/>
  <c r="K367" i="2" s="1"/>
  <c r="F367" i="2"/>
  <c r="G367" i="2" s="1"/>
  <c r="O367" i="2" s="1"/>
  <c r="P367" i="2" s="1"/>
  <c r="H367" i="2" l="1"/>
  <c r="J367" i="2" s="1"/>
  <c r="D368" i="2" s="1"/>
  <c r="I368" i="2" l="1"/>
  <c r="K368" i="2" s="1"/>
  <c r="F368" i="2"/>
  <c r="G368" i="2" s="1"/>
  <c r="O368" i="2" s="1"/>
  <c r="P368" i="2" s="1"/>
  <c r="H368" i="2" l="1"/>
  <c r="J368" i="2" s="1"/>
  <c r="D369" i="2" s="1"/>
  <c r="I369" i="2" l="1"/>
  <c r="K369" i="2" s="1"/>
  <c r="F369" i="2"/>
  <c r="G369" i="2" s="1"/>
  <c r="O369" i="2" s="1"/>
  <c r="P369" i="2" s="1"/>
  <c r="H369" i="2" l="1"/>
  <c r="J369" i="2" s="1"/>
  <c r="D370" i="2" s="1"/>
  <c r="I370" i="2" l="1"/>
  <c r="K370" i="2" s="1"/>
  <c r="F370" i="2"/>
  <c r="G370" i="2" s="1"/>
  <c r="O370" i="2" s="1"/>
  <c r="P370" i="2" s="1"/>
  <c r="H370" i="2" l="1"/>
  <c r="J370" i="2" s="1"/>
  <c r="D371" i="2" s="1"/>
  <c r="I371" i="2" l="1"/>
  <c r="I8" i="2" s="1"/>
  <c r="F371" i="2"/>
  <c r="G371" i="2" s="1"/>
  <c r="O371" i="2" l="1"/>
  <c r="P371" i="2" s="1"/>
  <c r="I7" i="2"/>
  <c r="K371" i="2"/>
  <c r="C34" i="7" l="1"/>
  <c r="E34" i="7" s="1"/>
  <c r="C53" i="7"/>
  <c r="E53" i="7" s="1"/>
  <c r="C40" i="7"/>
  <c r="E40" i="7" s="1"/>
  <c r="C48" i="7"/>
  <c r="E48" i="7" s="1"/>
  <c r="C39" i="7"/>
  <c r="E39" i="7" s="1"/>
  <c r="C41" i="7"/>
  <c r="E41" i="7" s="1"/>
  <c r="C49" i="7"/>
  <c r="E49" i="7" s="1"/>
  <c r="C50" i="7"/>
  <c r="E50" i="7" s="1"/>
  <c r="C35" i="7"/>
  <c r="E35" i="7" s="1"/>
  <c r="C36" i="7"/>
  <c r="E36" i="7" s="1"/>
  <c r="C44" i="7"/>
  <c r="E44" i="7" s="1"/>
  <c r="C52" i="7"/>
  <c r="E52" i="7" s="1"/>
  <c r="C47" i="7"/>
  <c r="E47" i="7" s="1"/>
  <c r="C42" i="7"/>
  <c r="E42" i="7" s="1"/>
  <c r="C51" i="7"/>
  <c r="E51" i="7" s="1"/>
  <c r="C45" i="7"/>
  <c r="E45" i="7" s="1"/>
  <c r="C43" i="7"/>
  <c r="E43" i="7" s="1"/>
  <c r="C37" i="7"/>
  <c r="E37" i="7" s="1"/>
  <c r="C38" i="7"/>
  <c r="E38" i="7" s="1"/>
  <c r="C46" i="7"/>
  <c r="E46" i="7" s="1"/>
  <c r="C54" i="7"/>
  <c r="E54" i="7" s="1"/>
  <c r="H371" i="2"/>
  <c r="J371" i="2" s="1"/>
  <c r="I5" i="2" s="1"/>
  <c r="I6" i="2" s="1"/>
</calcChain>
</file>

<file path=xl/sharedStrings.xml><?xml version="1.0" encoding="utf-8"?>
<sst xmlns="http://schemas.openxmlformats.org/spreadsheetml/2006/main" count="100" uniqueCount="96">
  <si>
    <t>Loan amount</t>
  </si>
  <si>
    <t>Optional extra payments</t>
  </si>
  <si>
    <t>Scheduled payment</t>
  </si>
  <si>
    <t>Scheduled number of payments</t>
  </si>
  <si>
    <t>Actual number of payments</t>
  </si>
  <si>
    <t>Total early payments</t>
  </si>
  <si>
    <t>Total interest</t>
  </si>
  <si>
    <t>ENTER VALUES</t>
  </si>
  <si>
    <t>LOAN SUMMARY</t>
  </si>
  <si>
    <t>LENDER NAME</t>
  </si>
  <si>
    <t>PMT NO</t>
  </si>
  <si>
    <t>PAYMENT DATE</t>
  </si>
  <si>
    <t>BEGINNING BALANCE</t>
  </si>
  <si>
    <t>SCHEDULED PAYMENT</t>
  </si>
  <si>
    <t>EXTRA PAYMENT</t>
  </si>
  <si>
    <t>TOTAL PAYMENT</t>
  </si>
  <si>
    <t>PRINCIPAL</t>
  </si>
  <si>
    <t>INTEREST</t>
  </si>
  <si>
    <t>ENDING BALANCE</t>
  </si>
  <si>
    <t>CUMULATIVE INTEREST</t>
  </si>
  <si>
    <t>Your Bank</t>
  </si>
  <si>
    <t>MORTGAGE AMORTIZATION SCHEDULE</t>
  </si>
  <si>
    <t>Interest rate</t>
  </si>
  <si>
    <t>* SEE CURRENT *</t>
  </si>
  <si>
    <t>Payments made per year</t>
  </si>
  <si>
    <t>Loan term in years</t>
  </si>
  <si>
    <t>Years saved off original loan term</t>
  </si>
  <si>
    <t>Loan repayment start date</t>
  </si>
  <si>
    <t>Monthly HOA</t>
  </si>
  <si>
    <t>Monthly Taxes</t>
  </si>
  <si>
    <t>Monthly Insurance</t>
  </si>
  <si>
    <t>HOA</t>
  </si>
  <si>
    <t>CUMULATIVE PAYMENTS</t>
  </si>
  <si>
    <t>INSURANCE</t>
  </si>
  <si>
    <t>TAXES</t>
  </si>
  <si>
    <t>TOTAL MONTHLY PAYMENTS</t>
  </si>
  <si>
    <t>Annual Property Tax</t>
  </si>
  <si>
    <t>Purchase Information</t>
  </si>
  <si>
    <t>Security Deposit</t>
  </si>
  <si>
    <t>Annual Renters Insurance</t>
  </si>
  <si>
    <t>Rent Information</t>
  </si>
  <si>
    <t>Combined Information</t>
  </si>
  <si>
    <t>Home Purchase</t>
  </si>
  <si>
    <t>Renting</t>
  </si>
  <si>
    <t>SHOULD I BUY OR RENT?</t>
  </si>
  <si>
    <t>Know the Pros, Cons, and Financial differences before you decide</t>
  </si>
  <si>
    <t>Factors to Consider</t>
  </si>
  <si>
    <t>Home Ownership</t>
  </si>
  <si>
    <t xml:space="preserve">     The Theoretical Advantages/Disadvantages or Buying and Renting</t>
  </si>
  <si>
    <t>Stability</t>
  </si>
  <si>
    <t>Home Equity</t>
  </si>
  <si>
    <t>Your landlord will pay down their mortgage with your rent money.</t>
  </si>
  <si>
    <t>Sell or rent when you decide.</t>
  </si>
  <si>
    <t>Your landlord can give a 30 day notice to move.</t>
  </si>
  <si>
    <t>Your landlord will pay for major repairs, but you still pay for routine home maintenance throughout your tenancy.</t>
  </si>
  <si>
    <t>Maintenance Expenses</t>
  </si>
  <si>
    <t>Customization</t>
  </si>
  <si>
    <t>Pay for your own home repairs and maintenance.</t>
  </si>
  <si>
    <t>You have freedom to renovate, remodel, and personalize your home.</t>
  </si>
  <si>
    <t>Financial Predictability</t>
  </si>
  <si>
    <t>A fixed-rate mortgage will never fluctuate monthly payments throughout the life of the loan.</t>
  </si>
  <si>
    <t>Your landlord has sole control over all changes to their home.</t>
  </si>
  <si>
    <t>Initial Costs</t>
  </si>
  <si>
    <t>Pay as little as 0% down (w/ VA Loan) + closing costs. A 300,000 home would cost ~$7000 in buyer's closing costs.</t>
  </si>
  <si>
    <t>Tax Benefits</t>
  </si>
  <si>
    <t>Receive mortgage interest deduction and claim depreciation on your taxes if you decide to rent out your home after moving.</t>
  </si>
  <si>
    <t>Renters receive no tax breaks.</t>
  </si>
  <si>
    <t>Your landlord can raise rent at lease end (~8.9%/yr since 1980).</t>
  </si>
  <si>
    <t>What Works Best For You?</t>
  </si>
  <si>
    <t>How much would your desired home cost?</t>
  </si>
  <si>
    <t>Annual Insurance</t>
  </si>
  <si>
    <t>How much would a similar home cost to rent per month?</t>
  </si>
  <si>
    <t>Initital Fees (background check, pet fees, etc.)</t>
  </si>
  <si>
    <t>Your quoted/projected interest rate</t>
  </si>
  <si>
    <t>Cost/Profit at Move-Out</t>
  </si>
  <si>
    <t>Loan Term (years)</t>
  </si>
  <si>
    <t>Projected Closing Costs (2-3% price)</t>
  </si>
  <si>
    <t>Loan Payoff Amount (Based on Sheet 1)</t>
  </si>
  <si>
    <t>Cumulative Payment (Based on Sheet 1)</t>
  </si>
  <si>
    <t>Year</t>
  </si>
  <si>
    <t>Purchase</t>
  </si>
  <si>
    <t>Rent</t>
  </si>
  <si>
    <t>Difference</t>
  </si>
  <si>
    <t>Home Rent</t>
  </si>
  <si>
    <t>Profit/Cost</t>
  </si>
  <si>
    <t>Rent Cumulative (Based on Sheet 1)</t>
  </si>
  <si>
    <t>Money Saved by Buying</t>
  </si>
  <si>
    <t>Error Bar</t>
  </si>
  <si>
    <t>Top Value</t>
  </si>
  <si>
    <t>Bottom Value</t>
  </si>
  <si>
    <t>Buying a home is often the most expensive purchase that a person makes in their lifetime. It can also be the most lucrative. The housing market is constantly changing. Prices will shift based on supply, inflation, or fear of a recession. It is important to remember several factors when deciding to BUY or RENT.</t>
  </si>
  <si>
    <t>All of the editable cells on this form can be filled to match your situation. Once completely filled, you will see the housing costs associated with buying and renting and which makes the most sense for you.</t>
  </si>
  <si>
    <t>Down Payment</t>
  </si>
  <si>
    <t>A portion of your mortgage pays down loan balance. Home values also appreciate (~4.2%/yrsince 1967).</t>
  </si>
  <si>
    <t>Pay a security deposit + first and second months rent + pet fees (~$6500 for similar home).</t>
  </si>
  <si>
    <t>How long will you live in the purchased/ rented home?(up to 50yrs)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</si>
</sst>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quot;$&quot;#,##0.00"/>
  </numFmts>
  <fonts count="22">
    <font>
      <sz val="11"/>
      <name val="Arial"/>
      <family val="2"/>
      <scheme val="minor"/>
    </font>
    <font>
      <b/>
      <sz val="16"/>
      <color theme="1" tint="0.24994659260841701"/>
      <name val="Microsoft Sans Serif"/>
      <family val="2"/>
      <scheme val="major"/>
    </font>
    <font>
      <b/>
      <sz val="11"/>
      <color theme="3"/>
      <name val="Arial"/>
      <family val="2"/>
      <scheme val="minor"/>
    </font>
    <font>
      <sz val="11"/>
      <color theme="1" tint="0.24994659260841701"/>
      <name val="Arial"/>
      <family val="2"/>
      <scheme val="minor"/>
    </font>
    <font>
      <b/>
      <sz val="11"/>
      <color theme="1" tint="0.24994659260841701"/>
      <name val="Microsoft Sans Serif"/>
      <family val="2"/>
      <scheme val="major"/>
    </font>
    <font>
      <i/>
      <sz val="11"/>
      <color theme="1" tint="0.34998626667073579"/>
      <name val="Arial"/>
      <family val="2"/>
      <scheme val="minor"/>
    </font>
    <font>
      <sz val="11"/>
      <name val="Arial"/>
      <family val="2"/>
      <scheme val="minor"/>
    </font>
    <font>
      <b/>
      <sz val="11"/>
      <color theme="0"/>
      <name val="Arial"/>
      <family val="2"/>
      <scheme val="minor"/>
    </font>
    <font>
      <b/>
      <u/>
      <sz val="11"/>
      <color rgb="FF000064"/>
      <name val="Arial"/>
      <family val="2"/>
      <scheme val="minor"/>
    </font>
    <font>
      <u/>
      <sz val="12"/>
      <color rgb="FF000064"/>
      <name val="Arial"/>
      <family val="2"/>
      <scheme val="minor"/>
    </font>
    <font>
      <sz val="32"/>
      <color rgb="FFCC9900"/>
      <name val="Adobe Devanagari"/>
      <family val="1"/>
    </font>
    <font>
      <sz val="16"/>
      <name val="Adobe Devanagari"/>
      <family val="1"/>
    </font>
    <font>
      <sz val="11"/>
      <name val="Adobe Devanagari"/>
      <family val="1"/>
    </font>
    <font>
      <b/>
      <sz val="16"/>
      <color rgb="FFCC9900"/>
      <name val="Adobe Devanagari"/>
      <family val="1"/>
    </font>
    <font>
      <b/>
      <sz val="11"/>
      <name val="Adobe Devanagari"/>
      <family val="1"/>
    </font>
    <font>
      <b/>
      <sz val="14"/>
      <name val="Adobe Devanagari"/>
      <family val="1"/>
    </font>
    <font>
      <b/>
      <sz val="16"/>
      <name val="Adobe Devanagari"/>
      <family val="1"/>
    </font>
    <font>
      <sz val="18"/>
      <name val="Abadi"/>
      <family val="2"/>
    </font>
    <font>
      <sz val="22"/>
      <name val="Abadi"/>
      <family val="2"/>
    </font>
    <font>
      <sz val="16"/>
      <color rgb="FFCC9900"/>
      <name val="Adobe Devanagari"/>
      <family val="1"/>
    </font>
    <font>
      <b/>
      <i/>
      <sz val="11"/>
      <name val="Arial"/>
      <family val="2"/>
      <scheme val="minor"/>
    </font>
    <font>
      <i/>
      <sz val="26"/>
      <name val="Arial"/>
      <family val="2"/>
      <scheme val="minor"/>
    </font>
  </fonts>
  <fills count="9">
    <fill>
      <patternFill patternType="none"/>
    </fill>
    <fill>
      <patternFill patternType="gray125"/>
    </fill>
    <fill>
      <patternFill patternType="solid">
        <fgColor theme="0" tint="-0.14996795556505021"/>
        <bgColor indexed="64"/>
      </patternFill>
    </fill>
    <fill>
      <patternFill patternType="solid">
        <fgColor theme="4" tint="0.79998168889431442"/>
        <bgColor indexed="65"/>
      </patternFill>
    </fill>
    <fill>
      <patternFill patternType="solid">
        <fgColor theme="4" tint="-0.499984740745262"/>
        <bgColor indexed="64"/>
      </patternFill>
    </fill>
    <fill>
      <patternFill patternType="solid">
        <fgColor rgb="FF20394C"/>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s>
  <borders count="33">
    <border>
      <left/>
      <right/>
      <top/>
      <bottom/>
      <diagonal/>
    </border>
    <border>
      <left/>
      <right/>
      <top style="thin">
        <color theme="1" tint="0.499984740745262"/>
      </top>
      <bottom style="thin">
        <color theme="1" tint="0.499984740745262"/>
      </bottom>
      <diagonal/>
    </border>
    <border>
      <left/>
      <right/>
      <top/>
      <bottom style="medium">
        <color rgb="FF00B0F0"/>
      </bottom>
      <diagonal/>
    </border>
    <border>
      <left/>
      <right/>
      <top/>
      <bottom style="thin">
        <color theme="1" tint="0.499984740745262"/>
      </bottom>
      <diagonal/>
    </border>
    <border>
      <left/>
      <right/>
      <top/>
      <bottom style="thick">
        <color rgb="FF155776"/>
      </bottom>
      <diagonal/>
    </border>
    <border>
      <left/>
      <right/>
      <top style="thin">
        <color rgb="FF00B0F0"/>
      </top>
      <bottom style="thin">
        <color rgb="FF00B0F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theme="1" tint="0.499984740745262"/>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6">
    <xf numFmtId="0" fontId="0" fillId="0" borderId="0"/>
    <xf numFmtId="0" fontId="1" fillId="0" borderId="4" applyNumberFormat="0" applyFill="0" applyProtection="0">
      <alignment vertical="center"/>
    </xf>
    <xf numFmtId="0" fontId="4" fillId="0" borderId="2" applyNumberFormat="0" applyFill="0" applyProtection="0">
      <alignment vertical="center"/>
    </xf>
    <xf numFmtId="0" fontId="2" fillId="0" borderId="5" applyNumberFormat="0" applyFill="0" applyProtection="0">
      <alignment vertical="center"/>
    </xf>
    <xf numFmtId="0" fontId="3" fillId="2" borderId="1" applyNumberFormat="0" applyProtection="0">
      <alignment horizontal="right"/>
    </xf>
    <xf numFmtId="0" fontId="5" fillId="0" borderId="1" applyNumberFormat="0" applyProtection="0">
      <alignment vertical="center"/>
    </xf>
    <xf numFmtId="10" fontId="6" fillId="0" borderId="0" applyFont="0" applyFill="0" applyBorder="0" applyAlignment="0" applyProtection="0"/>
    <xf numFmtId="164" fontId="3" fillId="2" borderId="0" applyFont="0" applyFill="0" applyBorder="0" applyAlignment="0" applyProtection="0"/>
    <xf numFmtId="0" fontId="3" fillId="6" borderId="0" applyNumberFormat="0" applyFont="0" applyAlignment="0">
      <alignment horizontal="center" vertical="center" wrapText="1"/>
    </xf>
    <xf numFmtId="0" fontId="7" fillId="5" borderId="0" applyNumberFormat="0" applyBorder="0" applyProtection="0">
      <alignment vertical="center" wrapText="1"/>
    </xf>
    <xf numFmtId="1" fontId="3" fillId="3" borderId="0" applyFont="0" applyFill="0" applyBorder="0" applyAlignment="0"/>
    <xf numFmtId="14" fontId="3" fillId="0" borderId="0" applyFont="0" applyFill="0" applyBorder="0" applyAlignment="0"/>
    <xf numFmtId="164" fontId="3" fillId="2" borderId="0" applyFont="0" applyFill="0" applyBorder="0" applyProtection="0">
      <alignment horizontal="right" indent="2"/>
    </xf>
    <xf numFmtId="0" fontId="7" fillId="4" borderId="0" applyBorder="0" applyProtection="0">
      <alignment horizontal="right" vertical="center" wrapText="1" indent="2"/>
    </xf>
    <xf numFmtId="0" fontId="9" fillId="0" borderId="0" applyNumberFormat="0" applyFill="0" applyBorder="0" applyAlignment="0" applyProtection="0"/>
    <xf numFmtId="44" fontId="6" fillId="0" borderId="0" applyFont="0" applyFill="0" applyBorder="0" applyAlignment="0" applyProtection="0"/>
  </cellStyleXfs>
  <cellXfs count="153">
    <xf numFmtId="0" fontId="0" fillId="0" borderId="0" xfId="0"/>
    <xf numFmtId="0" fontId="1" fillId="0" borderId="4" xfId="1">
      <alignment vertical="center"/>
    </xf>
    <xf numFmtId="0" fontId="4" fillId="0" borderId="2" xfId="2">
      <alignment vertical="center"/>
    </xf>
    <xf numFmtId="0" fontId="2" fillId="0" borderId="5" xfId="3">
      <alignment vertical="center"/>
    </xf>
    <xf numFmtId="164" fontId="3" fillId="2" borderId="0" xfId="7"/>
    <xf numFmtId="164" fontId="3" fillId="2" borderId="1" xfId="7" applyFont="1" applyFill="1" applyBorder="1"/>
    <xf numFmtId="164" fontId="3" fillId="6" borderId="0" xfId="8" applyNumberFormat="1" applyAlignment="1"/>
    <xf numFmtId="164" fontId="3" fillId="6" borderId="1" xfId="8" applyNumberFormat="1" applyBorder="1" applyAlignment="1"/>
    <xf numFmtId="1" fontId="3" fillId="2" borderId="0" xfId="10" applyFill="1"/>
    <xf numFmtId="1" fontId="3" fillId="2" borderId="1" xfId="10" applyFill="1" applyBorder="1"/>
    <xf numFmtId="1" fontId="0" fillId="0" borderId="0" xfId="10" applyFont="1" applyFill="1" applyBorder="1" applyAlignment="1">
      <alignment horizontal="left"/>
    </xf>
    <xf numFmtId="14" fontId="3" fillId="2" borderId="1" xfId="11" applyFill="1" applyBorder="1"/>
    <xf numFmtId="14" fontId="0" fillId="0" borderId="0" xfId="11" applyFont="1" applyFill="1" applyBorder="1" applyAlignment="1">
      <alignment horizontal="left"/>
    </xf>
    <xf numFmtId="0" fontId="7" fillId="5" borderId="0" xfId="9">
      <alignment vertical="center" wrapText="1"/>
    </xf>
    <xf numFmtId="164" fontId="0" fillId="0" borderId="0" xfId="12" applyFont="1" applyFill="1" applyBorder="1">
      <alignment horizontal="right" indent="2"/>
    </xf>
    <xf numFmtId="10" fontId="3" fillId="2" borderId="1" xfId="6" applyFont="1" applyFill="1" applyBorder="1" applyAlignment="1">
      <alignment horizontal="right"/>
    </xf>
    <xf numFmtId="0" fontId="5" fillId="0" borderId="1" xfId="5">
      <alignment vertical="center"/>
    </xf>
    <xf numFmtId="1" fontId="3" fillId="6" borderId="1" xfId="10" applyFill="1" applyBorder="1" applyAlignment="1"/>
    <xf numFmtId="1" fontId="0" fillId="6" borderId="0" xfId="10" applyFont="1" applyFill="1" applyBorder="1" applyAlignment="1">
      <alignment horizontal="left"/>
    </xf>
    <xf numFmtId="14" fontId="0" fillId="6" borderId="0" xfId="11" applyFont="1" applyFill="1" applyBorder="1" applyAlignment="1">
      <alignment horizontal="left"/>
    </xf>
    <xf numFmtId="164" fontId="0" fillId="6" borderId="0" xfId="12" applyFont="1" applyFill="1" applyBorder="1">
      <alignment horizontal="right" indent="2"/>
    </xf>
    <xf numFmtId="0" fontId="8" fillId="0" borderId="1" xfId="14" applyFont="1" applyBorder="1" applyAlignment="1">
      <alignment vertical="center"/>
    </xf>
    <xf numFmtId="4" fontId="3" fillId="6" borderId="1" xfId="8" applyNumberFormat="1" applyBorder="1" applyAlignment="1"/>
    <xf numFmtId="164" fontId="3" fillId="2" borderId="1" xfId="15" applyNumberFormat="1" applyFont="1" applyFill="1" applyBorder="1" applyAlignment="1">
      <alignment horizontal="right"/>
    </xf>
    <xf numFmtId="164" fontId="3" fillId="2" borderId="0" xfId="10" applyNumberFormat="1" applyFill="1"/>
    <xf numFmtId="164" fontId="0" fillId="0" borderId="0" xfId="12" applyFont="1" applyFill="1">
      <alignment horizontal="right" indent="2"/>
    </xf>
    <xf numFmtId="164" fontId="0" fillId="0" borderId="0" xfId="15" applyNumberFormat="1" applyFont="1" applyFill="1" applyAlignment="1">
      <alignment horizontal="right" indent="2"/>
    </xf>
    <xf numFmtId="0" fontId="0" fillId="7" borderId="0" xfId="0" applyFill="1"/>
    <xf numFmtId="0" fontId="0" fillId="0" borderId="0" xfId="0" applyAlignment="1">
      <alignment horizontal="center"/>
    </xf>
    <xf numFmtId="164" fontId="3" fillId="2" borderId="1" xfId="11" applyNumberFormat="1" applyFill="1" applyBorder="1"/>
    <xf numFmtId="164" fontId="0" fillId="0" borderId="0" xfId="0" applyNumberFormat="1"/>
    <xf numFmtId="0" fontId="0" fillId="8" borderId="0" xfId="0" applyFill="1"/>
    <xf numFmtId="0" fontId="13" fillId="8" borderId="0" xfId="0" applyFont="1" applyFill="1" applyAlignment="1">
      <alignment vertical="center" wrapText="1"/>
    </xf>
    <xf numFmtId="0" fontId="12" fillId="8" borderId="8" xfId="0" applyFont="1" applyFill="1" applyBorder="1" applyAlignment="1">
      <alignment horizontal="left" vertical="top"/>
    </xf>
    <xf numFmtId="0" fontId="12" fillId="8" borderId="9" xfId="0" applyFont="1" applyFill="1" applyBorder="1" applyAlignment="1">
      <alignment horizontal="left" vertical="top"/>
    </xf>
    <xf numFmtId="0" fontId="12" fillId="8" borderId="15" xfId="0" applyFont="1" applyFill="1" applyBorder="1" applyAlignment="1">
      <alignment vertical="top" wrapText="1"/>
    </xf>
    <xf numFmtId="0" fontId="16" fillId="8" borderId="0" xfId="0" applyFont="1" applyFill="1" applyAlignment="1">
      <alignment vertical="center" wrapText="1"/>
    </xf>
    <xf numFmtId="0" fontId="12" fillId="8" borderId="0" xfId="0" applyFont="1" applyFill="1" applyAlignment="1">
      <alignment vertical="top" wrapText="1"/>
    </xf>
    <xf numFmtId="0" fontId="13" fillId="8" borderId="0" xfId="0" applyFont="1" applyFill="1" applyAlignment="1">
      <alignment horizontal="left" vertical="center" wrapText="1" indent="4"/>
    </xf>
    <xf numFmtId="10" fontId="0" fillId="8" borderId="0" xfId="6" applyFont="1" applyFill="1" applyBorder="1" applyAlignment="1">
      <alignment horizontal="center"/>
    </xf>
    <xf numFmtId="0" fontId="12" fillId="8" borderId="7" xfId="0" applyFont="1" applyFill="1" applyBorder="1" applyAlignment="1">
      <alignment horizontal="center"/>
    </xf>
    <xf numFmtId="0" fontId="16" fillId="8" borderId="0" xfId="0" applyFont="1" applyFill="1" applyAlignment="1">
      <alignment horizontal="center" vertical="center" wrapText="1"/>
    </xf>
    <xf numFmtId="0" fontId="16" fillId="8" borderId="6" xfId="0" applyFont="1" applyFill="1" applyBorder="1" applyAlignment="1">
      <alignment horizontal="center" vertical="center" wrapText="1"/>
    </xf>
    <xf numFmtId="0" fontId="12" fillId="8" borderId="7" xfId="0" applyFont="1" applyFill="1" applyBorder="1" applyAlignment="1">
      <alignment horizontal="left" vertical="top" wrapText="1"/>
    </xf>
    <xf numFmtId="0" fontId="14" fillId="8" borderId="7" xfId="0" applyFont="1" applyFill="1" applyBorder="1" applyAlignment="1">
      <alignment horizontal="right" vertical="center"/>
    </xf>
    <xf numFmtId="0" fontId="14" fillId="8" borderId="7" xfId="0" applyFont="1" applyFill="1" applyBorder="1" applyAlignment="1">
      <alignment horizontal="right" vertical="center" wrapText="1"/>
    </xf>
    <xf numFmtId="0" fontId="12" fillId="8" borderId="7" xfId="0" applyFont="1" applyFill="1" applyBorder="1" applyAlignment="1">
      <alignment horizontal="left" vertical="top"/>
    </xf>
    <xf numFmtId="0" fontId="14" fillId="8" borderId="7" xfId="0" applyFont="1" applyFill="1" applyBorder="1" applyAlignment="1">
      <alignment horizontal="left" vertical="top"/>
    </xf>
    <xf numFmtId="164" fontId="20" fillId="8" borderId="31" xfId="0" applyNumberFormat="1" applyFont="1" applyFill="1" applyBorder="1" applyAlignment="1" applyProtection="1">
      <alignment horizontal="center"/>
      <protection locked="0"/>
    </xf>
    <xf numFmtId="164" fontId="20" fillId="8" borderId="32" xfId="0" applyNumberFormat="1" applyFont="1" applyFill="1" applyBorder="1" applyAlignment="1" applyProtection="1">
      <alignment horizontal="center"/>
      <protection locked="0"/>
    </xf>
    <xf numFmtId="0" fontId="12" fillId="8" borderId="8" xfId="0" applyFont="1" applyFill="1" applyBorder="1" applyAlignment="1">
      <alignment horizontal="left" vertical="top"/>
    </xf>
    <xf numFmtId="0" fontId="12" fillId="8" borderId="7" xfId="0" applyFont="1" applyFill="1" applyBorder="1" applyAlignment="1">
      <alignment horizontal="left" wrapText="1"/>
    </xf>
    <xf numFmtId="0" fontId="10" fillId="8" borderId="0" xfId="0" applyFont="1" applyFill="1" applyAlignment="1">
      <alignment horizontal="center" vertical="center"/>
    </xf>
    <xf numFmtId="0" fontId="11" fillId="8" borderId="0" xfId="0" applyFont="1" applyFill="1" applyAlignment="1">
      <alignment horizontal="center"/>
    </xf>
    <xf numFmtId="0" fontId="13" fillId="8" borderId="0" xfId="0" applyFont="1" applyFill="1" applyAlignment="1">
      <alignment horizontal="left" vertical="center" wrapText="1" indent="4"/>
    </xf>
    <xf numFmtId="0" fontId="12" fillId="8" borderId="11" xfId="0" applyFont="1" applyFill="1" applyBorder="1" applyAlignment="1">
      <alignment vertical="top" wrapText="1"/>
    </xf>
    <xf numFmtId="0" fontId="12" fillId="8" borderId="15" xfId="0" applyFont="1" applyFill="1" applyBorder="1" applyAlignment="1">
      <alignment vertical="top" wrapText="1"/>
    </xf>
    <xf numFmtId="0" fontId="12" fillId="8" borderId="12" xfId="0" applyFont="1" applyFill="1" applyBorder="1" applyAlignment="1">
      <alignment vertical="top" wrapText="1"/>
    </xf>
    <xf numFmtId="0" fontId="12" fillId="8" borderId="13" xfId="0" applyFont="1" applyFill="1" applyBorder="1" applyAlignment="1">
      <alignment vertical="top" wrapText="1"/>
    </xf>
    <xf numFmtId="0" fontId="12" fillId="8" borderId="6" xfId="0" applyFont="1" applyFill="1" applyBorder="1" applyAlignment="1">
      <alignment vertical="top" wrapText="1"/>
    </xf>
    <xf numFmtId="0" fontId="12" fillId="8" borderId="14" xfId="0" applyFont="1" applyFill="1" applyBorder="1" applyAlignment="1">
      <alignment vertical="top" wrapText="1"/>
    </xf>
    <xf numFmtId="0" fontId="12" fillId="8" borderId="11" xfId="0" applyFont="1" applyFill="1" applyBorder="1" applyAlignment="1">
      <alignment horizontal="left" vertical="top"/>
    </xf>
    <xf numFmtId="0" fontId="12" fillId="8" borderId="15" xfId="0" applyFont="1" applyFill="1" applyBorder="1" applyAlignment="1">
      <alignment horizontal="left" vertical="top"/>
    </xf>
    <xf numFmtId="0" fontId="12" fillId="8" borderId="12" xfId="0" applyFont="1" applyFill="1" applyBorder="1" applyAlignment="1">
      <alignment horizontal="left" vertical="top"/>
    </xf>
    <xf numFmtId="0" fontId="12" fillId="8" borderId="13" xfId="0" applyFont="1" applyFill="1" applyBorder="1" applyAlignment="1">
      <alignment horizontal="left" vertical="top"/>
    </xf>
    <xf numFmtId="0" fontId="12" fillId="8" borderId="6" xfId="0" applyFont="1" applyFill="1" applyBorder="1" applyAlignment="1">
      <alignment horizontal="left" vertical="top"/>
    </xf>
    <xf numFmtId="0" fontId="12" fillId="8" borderId="14" xfId="0" applyFont="1" applyFill="1" applyBorder="1" applyAlignment="1">
      <alignment horizontal="left" vertical="top"/>
    </xf>
    <xf numFmtId="0" fontId="12" fillId="8" borderId="8" xfId="0" applyFont="1" applyFill="1" applyBorder="1"/>
    <xf numFmtId="0" fontId="12" fillId="8" borderId="9" xfId="0" applyFont="1" applyFill="1" applyBorder="1"/>
    <xf numFmtId="0" fontId="12" fillId="8" borderId="10" xfId="0" applyFont="1" applyFill="1" applyBorder="1"/>
    <xf numFmtId="0" fontId="12" fillId="8" borderId="8" xfId="0" applyFont="1" applyFill="1" applyBorder="1" applyAlignment="1">
      <alignment horizontal="left"/>
    </xf>
    <xf numFmtId="0" fontId="12" fillId="8" borderId="9" xfId="0" applyFont="1" applyFill="1" applyBorder="1" applyAlignment="1">
      <alignment horizontal="left"/>
    </xf>
    <xf numFmtId="0" fontId="12" fillId="8" borderId="10" xfId="0" applyFont="1" applyFill="1" applyBorder="1" applyAlignment="1">
      <alignment horizontal="left"/>
    </xf>
    <xf numFmtId="0" fontId="14" fillId="8" borderId="11" xfId="0" applyFont="1" applyFill="1" applyBorder="1" applyAlignment="1">
      <alignment horizontal="right" vertical="center" wrapText="1"/>
    </xf>
    <xf numFmtId="0" fontId="14" fillId="8" borderId="12" xfId="0" applyFont="1" applyFill="1" applyBorder="1" applyAlignment="1">
      <alignment horizontal="right" vertical="center" wrapText="1"/>
    </xf>
    <xf numFmtId="0" fontId="14" fillId="8" borderId="13" xfId="0" applyFont="1" applyFill="1" applyBorder="1" applyAlignment="1">
      <alignment horizontal="right" vertical="center" wrapText="1"/>
    </xf>
    <xf numFmtId="0" fontId="14" fillId="8" borderId="14" xfId="0" applyFont="1" applyFill="1" applyBorder="1" applyAlignment="1">
      <alignment horizontal="right" vertical="center" wrapText="1"/>
    </xf>
    <xf numFmtId="0" fontId="14" fillId="8" borderId="8" xfId="0" applyFont="1" applyFill="1" applyBorder="1" applyAlignment="1">
      <alignment horizontal="right" vertical="center"/>
    </xf>
    <xf numFmtId="0" fontId="14" fillId="8" borderId="10" xfId="0" applyFont="1" applyFill="1" applyBorder="1" applyAlignment="1">
      <alignment horizontal="right" vertical="center"/>
    </xf>
    <xf numFmtId="0" fontId="15" fillId="8" borderId="11" xfId="0" applyFont="1" applyFill="1" applyBorder="1" applyAlignment="1">
      <alignment horizontal="right" wrapText="1"/>
    </xf>
    <xf numFmtId="0" fontId="15" fillId="8" borderId="12" xfId="0" applyFont="1" applyFill="1" applyBorder="1" applyAlignment="1">
      <alignment horizontal="right" wrapText="1"/>
    </xf>
    <xf numFmtId="0" fontId="15" fillId="8" borderId="13" xfId="0" applyFont="1" applyFill="1" applyBorder="1" applyAlignment="1">
      <alignment horizontal="right" wrapText="1"/>
    </xf>
    <xf numFmtId="0" fontId="15" fillId="8" borderId="14" xfId="0" applyFont="1" applyFill="1" applyBorder="1" applyAlignment="1">
      <alignment horizontal="right" wrapText="1"/>
    </xf>
    <xf numFmtId="0" fontId="15" fillId="8" borderId="11" xfId="0" applyFont="1" applyFill="1" applyBorder="1" applyAlignment="1">
      <alignment horizontal="center"/>
    </xf>
    <xf numFmtId="0" fontId="15" fillId="8" borderId="15" xfId="0" applyFont="1" applyFill="1" applyBorder="1" applyAlignment="1">
      <alignment horizontal="center"/>
    </xf>
    <xf numFmtId="0" fontId="15" fillId="8" borderId="12" xfId="0" applyFont="1" applyFill="1" applyBorder="1" applyAlignment="1">
      <alignment horizontal="center"/>
    </xf>
    <xf numFmtId="0" fontId="15" fillId="8" borderId="13" xfId="0" applyFont="1" applyFill="1" applyBorder="1" applyAlignment="1">
      <alignment horizontal="center"/>
    </xf>
    <xf numFmtId="0" fontId="15" fillId="8" borderId="6" xfId="0" applyFont="1" applyFill="1" applyBorder="1" applyAlignment="1">
      <alignment horizontal="center"/>
    </xf>
    <xf numFmtId="0" fontId="15" fillId="8" borderId="14" xfId="0" applyFont="1" applyFill="1" applyBorder="1" applyAlignment="1">
      <alignment horizontal="center"/>
    </xf>
    <xf numFmtId="0" fontId="12" fillId="8" borderId="11" xfId="0" applyFont="1" applyFill="1" applyBorder="1" applyAlignment="1">
      <alignment horizontal="left" vertical="top" wrapText="1"/>
    </xf>
    <xf numFmtId="0" fontId="12" fillId="8" borderId="15" xfId="0" applyFont="1" applyFill="1" applyBorder="1" applyAlignment="1">
      <alignment horizontal="left" vertical="top" wrapText="1"/>
    </xf>
    <xf numFmtId="0" fontId="12" fillId="8" borderId="12" xfId="0" applyFont="1" applyFill="1" applyBorder="1" applyAlignment="1">
      <alignment horizontal="left" vertical="top" wrapText="1"/>
    </xf>
    <xf numFmtId="0" fontId="12" fillId="8" borderId="13" xfId="0" applyFont="1" applyFill="1" applyBorder="1" applyAlignment="1">
      <alignment horizontal="left" vertical="top" wrapText="1"/>
    </xf>
    <xf numFmtId="0" fontId="12" fillId="8" borderId="6" xfId="0" applyFont="1" applyFill="1" applyBorder="1" applyAlignment="1">
      <alignment horizontal="left" vertical="top" wrapText="1"/>
    </xf>
    <xf numFmtId="0" fontId="12" fillId="8" borderId="14" xfId="0" applyFont="1" applyFill="1" applyBorder="1" applyAlignment="1">
      <alignment horizontal="left" vertical="top" wrapText="1"/>
    </xf>
    <xf numFmtId="0" fontId="14" fillId="8" borderId="11" xfId="0" applyFont="1" applyFill="1" applyBorder="1" applyAlignment="1">
      <alignment horizontal="right" vertical="center"/>
    </xf>
    <xf numFmtId="0" fontId="14" fillId="8" borderId="12" xfId="0" applyFont="1" applyFill="1" applyBorder="1" applyAlignment="1">
      <alignment horizontal="right" vertical="center"/>
    </xf>
    <xf numFmtId="0" fontId="14" fillId="8" borderId="13" xfId="0" applyFont="1" applyFill="1" applyBorder="1" applyAlignment="1">
      <alignment horizontal="right" vertical="center"/>
    </xf>
    <xf numFmtId="0" fontId="14" fillId="8" borderId="14" xfId="0" applyFont="1" applyFill="1" applyBorder="1" applyAlignment="1">
      <alignment horizontal="right" vertical="center"/>
    </xf>
    <xf numFmtId="0" fontId="12" fillId="8" borderId="0" xfId="0" applyFont="1" applyFill="1" applyAlignment="1">
      <alignment horizontal="left" vertical="top" wrapText="1"/>
    </xf>
    <xf numFmtId="0" fontId="15" fillId="8" borderId="6" xfId="0" applyFont="1" applyFill="1" applyBorder="1" applyAlignment="1">
      <alignment horizontal="center" vertical="center" wrapText="1"/>
    </xf>
    <xf numFmtId="0" fontId="15" fillId="8" borderId="0" xfId="0" applyFont="1" applyFill="1" applyAlignment="1">
      <alignment horizontal="center" vertical="center" wrapText="1"/>
    </xf>
    <xf numFmtId="0" fontId="12" fillId="8" borderId="0" xfId="0" applyFont="1" applyFill="1" applyAlignment="1">
      <alignment horizontal="left" vertical="center" wrapText="1"/>
    </xf>
    <xf numFmtId="0" fontId="19" fillId="8" borderId="0" xfId="0" applyFont="1" applyFill="1" applyAlignment="1">
      <alignment horizontal="left" vertical="center" wrapText="1"/>
    </xf>
    <xf numFmtId="0" fontId="12" fillId="8" borderId="8" xfId="0" applyFont="1" applyFill="1" applyBorder="1" applyAlignment="1">
      <alignment horizontal="left" vertical="top" wrapText="1"/>
    </xf>
    <xf numFmtId="0" fontId="12" fillId="8" borderId="11" xfId="0" applyFont="1" applyFill="1" applyBorder="1" applyAlignment="1">
      <alignment horizontal="left" vertical="center" wrapText="1"/>
    </xf>
    <xf numFmtId="0" fontId="12" fillId="8" borderId="15" xfId="0" applyFont="1" applyFill="1" applyBorder="1" applyAlignment="1">
      <alignment horizontal="left" vertical="center" wrapText="1"/>
    </xf>
    <xf numFmtId="0" fontId="12" fillId="8" borderId="13" xfId="0" applyFont="1" applyFill="1" applyBorder="1" applyAlignment="1">
      <alignment horizontal="left" vertical="center" wrapText="1"/>
    </xf>
    <xf numFmtId="0" fontId="12" fillId="8" borderId="6" xfId="0" applyFont="1" applyFill="1" applyBorder="1" applyAlignment="1">
      <alignment horizontal="left" vertical="center" wrapText="1"/>
    </xf>
    <xf numFmtId="164" fontId="20" fillId="8" borderId="27" xfId="0" applyNumberFormat="1" applyFont="1" applyFill="1" applyBorder="1" applyAlignment="1" applyProtection="1">
      <alignment horizontal="center"/>
      <protection locked="0"/>
    </xf>
    <xf numFmtId="164" fontId="20" fillId="8" borderId="28" xfId="0" applyNumberFormat="1" applyFont="1" applyFill="1" applyBorder="1" applyAlignment="1" applyProtection="1">
      <alignment horizontal="center"/>
      <protection locked="0"/>
    </xf>
    <xf numFmtId="164" fontId="20" fillId="8" borderId="29" xfId="0" applyNumberFormat="1" applyFont="1" applyFill="1" applyBorder="1" applyAlignment="1" applyProtection="1">
      <alignment horizontal="center"/>
      <protection locked="0"/>
    </xf>
    <xf numFmtId="164" fontId="20" fillId="8" borderId="30" xfId="0" applyNumberFormat="1" applyFont="1" applyFill="1" applyBorder="1" applyAlignment="1" applyProtection="1">
      <alignment horizontal="center"/>
      <protection locked="0"/>
    </xf>
    <xf numFmtId="164" fontId="20" fillId="8" borderId="25" xfId="0" applyNumberFormat="1" applyFont="1" applyFill="1" applyBorder="1" applyAlignment="1" applyProtection="1">
      <alignment horizontal="center"/>
      <protection locked="0"/>
    </xf>
    <xf numFmtId="164" fontId="20" fillId="8" borderId="26" xfId="0" applyNumberFormat="1" applyFont="1" applyFill="1" applyBorder="1" applyAlignment="1" applyProtection="1">
      <alignment horizontal="center"/>
      <protection locked="0"/>
    </xf>
    <xf numFmtId="164" fontId="20" fillId="8" borderId="19" xfId="0" applyNumberFormat="1" applyFont="1" applyFill="1" applyBorder="1" applyAlignment="1" applyProtection="1">
      <alignment horizontal="center"/>
      <protection locked="0"/>
    </xf>
    <xf numFmtId="164" fontId="20" fillId="8" borderId="20" xfId="0" applyNumberFormat="1" applyFont="1" applyFill="1" applyBorder="1" applyAlignment="1" applyProtection="1">
      <alignment horizontal="center"/>
      <protection locked="0"/>
    </xf>
    <xf numFmtId="164" fontId="20" fillId="8" borderId="21" xfId="0" applyNumberFormat="1" applyFont="1" applyFill="1" applyBorder="1" applyAlignment="1" applyProtection="1">
      <alignment horizontal="center"/>
      <protection locked="0"/>
    </xf>
    <xf numFmtId="164" fontId="20" fillId="8" borderId="22" xfId="0" applyNumberFormat="1" applyFont="1" applyFill="1" applyBorder="1" applyAlignment="1" applyProtection="1">
      <alignment horizontal="center"/>
      <protection locked="0"/>
    </xf>
    <xf numFmtId="0" fontId="12" fillId="8" borderId="9" xfId="0" applyFont="1" applyFill="1" applyBorder="1" applyAlignment="1">
      <alignment horizontal="left" vertical="top" wrapText="1"/>
    </xf>
    <xf numFmtId="164" fontId="17" fillId="8" borderId="11" xfId="0" applyNumberFormat="1" applyFont="1" applyFill="1" applyBorder="1" applyAlignment="1">
      <alignment horizontal="center" vertical="center"/>
    </xf>
    <xf numFmtId="164" fontId="17" fillId="8" borderId="15" xfId="0" applyNumberFormat="1" applyFont="1" applyFill="1" applyBorder="1" applyAlignment="1">
      <alignment horizontal="center" vertical="center"/>
    </xf>
    <xf numFmtId="164" fontId="17" fillId="8" borderId="12" xfId="0" applyNumberFormat="1" applyFont="1" applyFill="1" applyBorder="1" applyAlignment="1">
      <alignment horizontal="center" vertical="center"/>
    </xf>
    <xf numFmtId="164" fontId="17" fillId="8" borderId="16" xfId="0" applyNumberFormat="1" applyFont="1" applyFill="1" applyBorder="1" applyAlignment="1">
      <alignment horizontal="center" vertical="center"/>
    </xf>
    <xf numFmtId="164" fontId="17" fillId="8" borderId="0" xfId="0" applyNumberFormat="1" applyFont="1" applyFill="1" applyAlignment="1">
      <alignment horizontal="center" vertical="center"/>
    </xf>
    <xf numFmtId="164" fontId="17" fillId="8" borderId="17" xfId="0" applyNumberFormat="1" applyFont="1" applyFill="1" applyBorder="1" applyAlignment="1">
      <alignment horizontal="center" vertical="center"/>
    </xf>
    <xf numFmtId="164" fontId="17" fillId="8" borderId="13" xfId="0" applyNumberFormat="1" applyFont="1" applyFill="1" applyBorder="1" applyAlignment="1">
      <alignment horizontal="center" vertical="center"/>
    </xf>
    <xf numFmtId="164" fontId="17" fillId="8" borderId="6" xfId="0" applyNumberFormat="1" applyFont="1" applyFill="1" applyBorder="1" applyAlignment="1">
      <alignment horizontal="center" vertical="center"/>
    </xf>
    <xf numFmtId="164" fontId="17" fillId="8" borderId="14" xfId="0" applyNumberFormat="1" applyFont="1" applyFill="1" applyBorder="1" applyAlignment="1">
      <alignment horizontal="center" vertical="center"/>
    </xf>
    <xf numFmtId="164" fontId="18" fillId="8" borderId="7" xfId="0" applyNumberFormat="1" applyFont="1" applyFill="1" applyBorder="1" applyAlignment="1">
      <alignment horizontal="center" vertical="center"/>
    </xf>
    <xf numFmtId="0" fontId="18" fillId="8" borderId="7" xfId="0" applyFont="1" applyFill="1" applyBorder="1" applyAlignment="1">
      <alignment horizontal="center" vertical="center"/>
    </xf>
    <xf numFmtId="10" fontId="20" fillId="8" borderId="21" xfId="6" applyFont="1" applyFill="1" applyBorder="1" applyAlignment="1" applyProtection="1">
      <alignment horizontal="center"/>
      <protection locked="0"/>
    </xf>
    <xf numFmtId="10" fontId="20" fillId="8" borderId="22" xfId="6" applyFont="1" applyFill="1" applyBorder="1" applyAlignment="1" applyProtection="1">
      <alignment horizontal="center"/>
      <protection locked="0"/>
    </xf>
    <xf numFmtId="1" fontId="20" fillId="8" borderId="25" xfId="0" applyNumberFormat="1" applyFont="1" applyFill="1" applyBorder="1" applyAlignment="1" applyProtection="1">
      <alignment horizontal="center"/>
      <protection locked="0"/>
    </xf>
    <xf numFmtId="1" fontId="20" fillId="8" borderId="26" xfId="0" applyNumberFormat="1" applyFont="1" applyFill="1" applyBorder="1" applyAlignment="1" applyProtection="1">
      <alignment horizontal="center"/>
      <protection locked="0"/>
    </xf>
    <xf numFmtId="0" fontId="12" fillId="8" borderId="8" xfId="0" applyFont="1" applyFill="1" applyBorder="1" applyAlignment="1">
      <alignment horizontal="center"/>
    </xf>
    <xf numFmtId="0" fontId="12" fillId="8" borderId="9" xfId="0" applyFont="1" applyFill="1" applyBorder="1" applyAlignment="1">
      <alignment horizontal="center"/>
    </xf>
    <xf numFmtId="0" fontId="12" fillId="8" borderId="10" xfId="0" applyFont="1" applyFill="1" applyBorder="1" applyAlignment="1">
      <alignment horizontal="center"/>
    </xf>
    <xf numFmtId="0" fontId="15" fillId="8" borderId="0" xfId="0" applyFont="1" applyFill="1" applyAlignment="1">
      <alignment horizontal="center"/>
    </xf>
    <xf numFmtId="0" fontId="21" fillId="8" borderId="27" xfId="0" applyFont="1" applyFill="1" applyBorder="1" applyAlignment="1" applyProtection="1">
      <alignment horizontal="center" vertical="center"/>
      <protection locked="0"/>
    </xf>
    <xf numFmtId="0" fontId="21" fillId="8" borderId="28" xfId="0" applyFont="1" applyFill="1" applyBorder="1" applyAlignment="1" applyProtection="1">
      <alignment horizontal="center" vertical="center"/>
      <protection locked="0"/>
    </xf>
    <xf numFmtId="0" fontId="21" fillId="8" borderId="29" xfId="0" applyFont="1" applyFill="1" applyBorder="1" applyAlignment="1" applyProtection="1">
      <alignment horizontal="center" vertical="center"/>
      <protection locked="0"/>
    </xf>
    <xf numFmtId="0" fontId="21" fillId="8" borderId="30" xfId="0" applyFont="1" applyFill="1" applyBorder="1" applyAlignment="1" applyProtection="1">
      <alignment horizontal="center" vertical="center"/>
      <protection locked="0"/>
    </xf>
    <xf numFmtId="164" fontId="20" fillId="8" borderId="23" xfId="0" applyNumberFormat="1" applyFont="1" applyFill="1" applyBorder="1" applyAlignment="1" applyProtection="1">
      <alignment horizontal="center" vertical="center"/>
      <protection locked="0"/>
    </xf>
    <xf numFmtId="164" fontId="20" fillId="8" borderId="24" xfId="0" applyNumberFormat="1" applyFont="1" applyFill="1" applyBorder="1" applyAlignment="1" applyProtection="1">
      <alignment horizontal="center" vertical="center"/>
      <protection locked="0"/>
    </xf>
    <xf numFmtId="0" fontId="12" fillId="8" borderId="9" xfId="0" applyFont="1" applyFill="1" applyBorder="1" applyAlignment="1">
      <alignment horizontal="left" vertical="top"/>
    </xf>
    <xf numFmtId="0" fontId="5" fillId="0" borderId="1" xfId="5">
      <alignment vertical="center"/>
    </xf>
    <xf numFmtId="0" fontId="5" fillId="0" borderId="3" xfId="5" applyBorder="1">
      <alignment vertical="center"/>
    </xf>
    <xf numFmtId="0" fontId="3" fillId="2" borderId="1" xfId="4">
      <alignment horizontal="right"/>
    </xf>
    <xf numFmtId="0" fontId="5" fillId="0" borderId="18" xfId="5" applyBorder="1" applyAlignment="1">
      <alignment horizontal="left" vertical="center" wrapText="1"/>
    </xf>
    <xf numFmtId="0" fontId="5" fillId="0" borderId="3" xfId="5" applyBorder="1" applyAlignment="1">
      <alignment horizontal="left" vertical="center" wrapText="1"/>
    </xf>
    <xf numFmtId="0" fontId="5" fillId="0" borderId="0" xfId="5" applyBorder="1" applyAlignment="1">
      <alignment horizontal="left" vertical="center" wrapText="1"/>
    </xf>
    <xf numFmtId="0" fontId="0" fillId="0" borderId="0" xfId="0" applyAlignment="1">
      <alignment horizontal="center"/>
    </xf>
  </cellXfs>
  <cellStyles count="16">
    <cellStyle name="Amount" xfId="7" xr:uid="{00000000-0005-0000-0000-000000000000}"/>
    <cellStyle name="Currency" xfId="15" builtinId="4"/>
    <cellStyle name="Date" xfId="11" xr:uid="{00000000-0005-0000-0000-000001000000}"/>
    <cellStyle name="Explanatory Text" xfId="5" builtinId="53" customBuiltin="1"/>
    <cellStyle name="Heading 1" xfId="1" builtinId="16" customBuiltin="1"/>
    <cellStyle name="Heading 2" xfId="2" builtinId="17" customBuiltin="1"/>
    <cellStyle name="Heading 3" xfId="3" builtinId="18" customBuiltin="1"/>
    <cellStyle name="Heading 4" xfId="9" builtinId="19" customBuiltin="1"/>
    <cellStyle name="Heading 4 Right aligned" xfId="13" xr:uid="{00000000-0005-0000-0000-000007000000}"/>
    <cellStyle name="Hyperlink" xfId="14" builtinId="8" customBuiltin="1"/>
    <cellStyle name="Input" xfId="4" builtinId="20" customBuiltin="1"/>
    <cellStyle name="Loan Summary" xfId="8" xr:uid="{00000000-0005-0000-0000-000009000000}"/>
    <cellStyle name="Normal" xfId="0" builtinId="0" customBuiltin="1"/>
    <cellStyle name="Number" xfId="10" xr:uid="{00000000-0005-0000-0000-00000B000000}"/>
    <cellStyle name="Percent" xfId="6" builtinId="5" customBuiltin="1"/>
    <cellStyle name="Table Amount" xfId="12" xr:uid="{00000000-0005-0000-0000-00000D000000}"/>
  </cellStyles>
  <dxfs count="17">
    <dxf>
      <font>
        <color theme="0"/>
      </font>
      <fill>
        <patternFill>
          <bgColor theme="0"/>
        </patternFill>
      </fill>
      <border>
        <left/>
        <right/>
        <top/>
        <bottom/>
        <vertical/>
        <horizontal/>
      </border>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numFmt numFmtId="164" formatCode="&quot;$&quot;#,##0.00"/>
    </dxf>
    <dxf>
      <numFmt numFmtId="164" formatCode="&quot;$&quot;#,##0.00"/>
    </dxf>
    <dxf>
      <font>
        <b val="0"/>
        <i val="0"/>
        <strike val="0"/>
        <condense val="0"/>
        <extend val="0"/>
        <outline val="0"/>
        <shadow val="0"/>
        <u val="none"/>
        <vertAlign val="baseline"/>
        <sz val="11"/>
        <color auto="1"/>
        <name val="Arial"/>
        <family val="2"/>
        <scheme val="minor"/>
      </font>
      <fill>
        <patternFill patternType="none">
          <fgColor indexed="64"/>
          <bgColor indexed="65"/>
        </patternFill>
      </fill>
    </dxf>
    <dxf>
      <font>
        <color theme="1" tint="0.24994659260841701"/>
      </font>
      <fill>
        <patternFill patternType="solid">
          <fgColor theme="4" tint="0.79998168889431442"/>
          <bgColor theme="4" tint="0.79998168889431442"/>
        </patternFill>
      </fill>
    </dxf>
    <dxf>
      <font>
        <color theme="1" tint="0.24994659260841701"/>
      </font>
      <fill>
        <patternFill patternType="solid">
          <fgColor theme="4" tint="0.79998168889431442"/>
          <bgColor theme="4" tint="0.79998168889431442"/>
        </patternFill>
      </fill>
    </dxf>
    <dxf>
      <font>
        <color theme="1" tint="0.24994659260841701"/>
      </font>
    </dxf>
    <dxf>
      <font>
        <color theme="1" tint="0.24994659260841701"/>
      </font>
    </dxf>
    <dxf>
      <font>
        <color theme="1" tint="0.24994659260841701"/>
      </font>
      <border>
        <top style="double">
          <color theme="4"/>
        </top>
      </border>
    </dxf>
    <dxf>
      <font>
        <b/>
        <i val="0"/>
        <color theme="0"/>
      </font>
      <fill>
        <patternFill patternType="solid">
          <fgColor theme="4"/>
          <bgColor theme="4" tint="-0.499984740745262"/>
        </patternFill>
      </fill>
    </dxf>
    <dxf>
      <font>
        <color theme="1" tint="0.2499465926084170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s>
  <tableStyles count="1" defaultTableStyle="TableStyleMedium2" defaultPivotStyle="PivotStyleLight16">
    <tableStyle name="Loan Amortization Schedule"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000066"/>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FFE1E2"/>
      <rgbColor rgb="00FDF1DF"/>
      <rgbColor rgb="00FFCC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9900"/>
      <color rgb="FF155776"/>
      <color rgb="FF003399"/>
      <color rgb="FF20394C"/>
      <color rgb="FF000064"/>
      <color rgb="FF1557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1"/>
          <c:order val="1"/>
          <c:tx>
            <c:strRef>
              <c:f>'Home Cost_Profit'!$C$3</c:f>
              <c:strCache>
                <c:ptCount val="1"/>
                <c:pt idx="0">
                  <c:v>Purchase</c:v>
                </c:pt>
              </c:strCache>
            </c:strRef>
          </c:tx>
          <c:spPr>
            <a:ln w="19050" cap="rnd">
              <a:solidFill>
                <a:schemeClr val="accent2"/>
              </a:solidFill>
              <a:round/>
            </a:ln>
            <a:effectLst/>
          </c:spPr>
          <c:marker>
            <c:symbol val="none"/>
          </c:marker>
          <c:xVal>
            <c:numRef>
              <c:f>'Home Cost_Profit'!$B$4:$B$54</c:f>
              <c:numCache>
                <c:formatCode>General</c:formatCode>
                <c:ptCount val="5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xVal>
          <c:yVal>
            <c:numRef>
              <c:f>'Home Cost_Profit'!$C$4:$C$54</c:f>
              <c:numCache>
                <c:formatCode>"$"#,##0.00</c:formatCode>
                <c:ptCount val="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numCache>
            </c:numRef>
          </c:yVal>
          <c:smooth val="0"/>
          <c:extLst>
            <c:ext xmlns:c16="http://schemas.microsoft.com/office/drawing/2014/chart" uri="{C3380CC4-5D6E-409C-BE32-E72D297353CC}">
              <c16:uniqueId val="{00000001-4674-40F8-A705-7A167B1EADBA}"/>
            </c:ext>
          </c:extLst>
        </c:ser>
        <c:ser>
          <c:idx val="2"/>
          <c:order val="2"/>
          <c:tx>
            <c:strRef>
              <c:f>'Home Cost_Profit'!$D$3</c:f>
              <c:strCache>
                <c:ptCount val="1"/>
                <c:pt idx="0">
                  <c:v>Rent</c:v>
                </c:pt>
              </c:strCache>
            </c:strRef>
          </c:tx>
          <c:spPr>
            <a:ln w="19050" cap="rnd">
              <a:solidFill>
                <a:schemeClr val="accent3"/>
              </a:solidFill>
              <a:round/>
            </a:ln>
            <a:effectLst/>
          </c:spPr>
          <c:marker>
            <c:symbol val="none"/>
          </c:marker>
          <c:xVal>
            <c:numRef>
              <c:f>'Home Cost_Profit'!$B$4:$B$54</c:f>
              <c:numCache>
                <c:formatCode>General</c:formatCode>
                <c:ptCount val="5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xVal>
          <c:yVal>
            <c:numRef>
              <c:f>'Home Cost_Profit'!$D$4:$D$54</c:f>
              <c:numCache>
                <c:formatCode>"$"#,##0.00</c:formatCode>
                <c:ptCount val="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numCache>
            </c:numRef>
          </c:yVal>
          <c:smooth val="0"/>
          <c:extLst>
            <c:ext xmlns:c16="http://schemas.microsoft.com/office/drawing/2014/chart" uri="{C3380CC4-5D6E-409C-BE32-E72D297353CC}">
              <c16:uniqueId val="{00000002-4674-40F8-A705-7A167B1EADBA}"/>
            </c:ext>
          </c:extLst>
        </c:ser>
        <c:ser>
          <c:idx val="3"/>
          <c:order val="3"/>
          <c:tx>
            <c:strRef>
              <c:f>'Home Cost_Profit'!$E$3</c:f>
              <c:strCache>
                <c:ptCount val="1"/>
                <c:pt idx="0">
                  <c:v>Money Saved by Buying</c:v>
                </c:pt>
              </c:strCache>
            </c:strRef>
          </c:tx>
          <c:spPr>
            <a:ln w="19050" cap="rnd">
              <a:solidFill>
                <a:schemeClr val="accent4"/>
              </a:solidFill>
              <a:round/>
            </a:ln>
            <a:effectLst/>
          </c:spPr>
          <c:marker>
            <c:symbol val="none"/>
          </c:marker>
          <c:xVal>
            <c:numRef>
              <c:f>'Home Cost_Profit'!$B$4:$B$54</c:f>
              <c:numCache>
                <c:formatCode>General</c:formatCode>
                <c:ptCount val="5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xVal>
          <c:yVal>
            <c:numRef>
              <c:f>'Home Cost_Profit'!$E$4:$E$54</c:f>
              <c:numCache>
                <c:formatCode>"$"#,##0.00</c:formatCode>
                <c:ptCount val="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numCache>
            </c:numRef>
          </c:yVal>
          <c:smooth val="0"/>
          <c:extLst>
            <c:ext xmlns:c16="http://schemas.microsoft.com/office/drawing/2014/chart" uri="{C3380CC4-5D6E-409C-BE32-E72D297353CC}">
              <c16:uniqueId val="{00000003-4674-40F8-A705-7A167B1EADBA}"/>
            </c:ext>
          </c:extLst>
        </c:ser>
        <c:ser>
          <c:idx val="4"/>
          <c:order val="4"/>
          <c:tx>
            <c:v>Money Lost</c:v>
          </c:tx>
          <c:spPr>
            <a:ln w="19050" cap="rnd">
              <a:solidFill>
                <a:schemeClr val="accent5"/>
              </a:solidFill>
              <a:round/>
            </a:ln>
            <a:effectLst/>
          </c:spPr>
          <c:marker>
            <c:symbol val="none"/>
          </c:marker>
          <c:errBars>
            <c:errDir val="y"/>
            <c:errBarType val="both"/>
            <c:errValType val="fixedVal"/>
            <c:noEndCap val="1"/>
            <c:val val="6000000"/>
            <c:spPr>
              <a:noFill/>
              <a:ln w="9525" cap="flat" cmpd="sng" algn="ctr">
                <a:solidFill>
                  <a:schemeClr val="tx1">
                    <a:lumMod val="65000"/>
                    <a:lumOff val="35000"/>
                  </a:schemeClr>
                </a:solidFill>
                <a:round/>
              </a:ln>
              <a:effectLst/>
            </c:spPr>
          </c:errBars>
          <c:xVal>
            <c:numRef>
              <c:f>'Should I Rent or Buy Tool'!$L$32</c:f>
              <c:numCache>
                <c:formatCode>General</c:formatCode>
                <c:ptCount val="1"/>
                <c:pt idx="0">
                  <c:v>5</c:v>
                </c:pt>
              </c:numCache>
            </c:numRef>
          </c:xVal>
          <c:yVal>
            <c:numLit>
              <c:formatCode>General</c:formatCode>
              <c:ptCount val="1"/>
              <c:pt idx="0">
                <c:v>0</c:v>
              </c:pt>
            </c:numLit>
          </c:yVal>
          <c:smooth val="0"/>
          <c:extLst>
            <c:ext xmlns:c16="http://schemas.microsoft.com/office/drawing/2014/chart" uri="{C3380CC4-5D6E-409C-BE32-E72D297353CC}">
              <c16:uniqueId val="{00000005-4674-40F8-A705-7A167B1EADBA}"/>
            </c:ext>
          </c:extLst>
        </c:ser>
        <c:dLbls>
          <c:showLegendKey val="0"/>
          <c:showVal val="0"/>
          <c:showCatName val="0"/>
          <c:showSerName val="0"/>
          <c:showPercent val="0"/>
          <c:showBubbleSize val="0"/>
        </c:dLbls>
        <c:axId val="401922528"/>
        <c:axId val="520148240"/>
        <c:extLst>
          <c:ext xmlns:c15="http://schemas.microsoft.com/office/drawing/2012/chart" uri="{02D57815-91ED-43cb-92C2-25804820EDAC}">
            <c15:filteredScatterSeries>
              <c15:ser>
                <c:idx val="0"/>
                <c:order val="0"/>
                <c:tx>
                  <c:strRef>
                    <c:extLst>
                      <c:ext uri="{02D57815-91ED-43cb-92C2-25804820EDAC}">
                        <c15:formulaRef>
                          <c15:sqref>'Home Cost_Profit'!$B$3</c15:sqref>
                        </c15:formulaRef>
                      </c:ext>
                    </c:extLst>
                    <c:strCache>
                      <c:ptCount val="1"/>
                      <c:pt idx="0">
                        <c:v>Year</c:v>
                      </c:pt>
                    </c:strCache>
                  </c:strRef>
                </c:tx>
                <c:spPr>
                  <a:ln w="19050" cap="rnd">
                    <a:solidFill>
                      <a:schemeClr val="accent1"/>
                    </a:solidFill>
                    <a:round/>
                  </a:ln>
                  <a:effectLst/>
                </c:spPr>
                <c:marker>
                  <c:symbol val="none"/>
                </c:marker>
                <c:xVal>
                  <c:numRef>
                    <c:extLst>
                      <c:ext uri="{02D57815-91ED-43cb-92C2-25804820EDAC}">
                        <c15:formulaRef>
                          <c15:sqref>'Home Cost_Profit'!$B$4:$B$54</c15:sqref>
                        </c15:formulaRef>
                      </c:ext>
                    </c:extLst>
                    <c:numCache>
                      <c:formatCode>General</c:formatCode>
                      <c:ptCount val="5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xVal>
                <c:yVal>
                  <c:numRef>
                    <c:extLst>
                      <c:ext uri="{02D57815-91ED-43cb-92C2-25804820EDAC}">
                        <c15:formulaRef>
                          <c15:sqref>'Home Cost_Profit'!$B$4:$B$54</c15:sqref>
                        </c15:formulaRef>
                      </c:ext>
                    </c:extLst>
                    <c:numCache>
                      <c:formatCode>General</c:formatCode>
                      <c:ptCount val="5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yVal>
                <c:smooth val="0"/>
                <c:extLst>
                  <c:ext xmlns:c16="http://schemas.microsoft.com/office/drawing/2014/chart" uri="{C3380CC4-5D6E-409C-BE32-E72D297353CC}">
                    <c16:uniqueId val="{00000000-4674-40F8-A705-7A167B1EADBA}"/>
                  </c:ext>
                </c:extLst>
              </c15:ser>
            </c15:filteredScatterSeries>
          </c:ext>
        </c:extLst>
      </c:scatterChart>
      <c:valAx>
        <c:axId val="4019225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520148240"/>
        <c:crosses val="autoZero"/>
        <c:crossBetween val="midCat"/>
        <c:majorUnit val="5"/>
      </c:valAx>
      <c:valAx>
        <c:axId val="520148240"/>
        <c:scaling>
          <c:orientation val="minMax"/>
          <c:max val="6000000"/>
          <c:min val="-6000000"/>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401922528"/>
        <c:crosses val="autoZero"/>
        <c:crossBetween val="midCat"/>
      </c:valAx>
      <c:spPr>
        <a:noFill/>
        <a:ln>
          <a:noFill/>
        </a:ln>
        <a:effectLst/>
      </c:spPr>
    </c:plotArea>
    <c:legend>
      <c:legendPos val="b"/>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25400" cap="flat" cmpd="sng" algn="ctr">
      <a:solidFill>
        <a:schemeClr val="dk1"/>
      </a:solidFill>
      <a:prstDash val="solid"/>
      <a:roun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366903</xdr:colOff>
      <xdr:row>40</xdr:row>
      <xdr:rowOff>10758</xdr:rowOff>
    </xdr:from>
    <xdr:to>
      <xdr:col>11</xdr:col>
      <xdr:colOff>392304</xdr:colOff>
      <xdr:row>51</xdr:row>
      <xdr:rowOff>163705</xdr:rowOff>
    </xdr:to>
    <xdr:graphicFrame macro="">
      <xdr:nvGraphicFramePr>
        <xdr:cNvPr id="7" name="Chart 6">
          <a:extLst>
            <a:ext uri="{FF2B5EF4-FFF2-40B4-BE49-F238E27FC236}">
              <a16:creationId xmlns:a16="http://schemas.microsoft.com/office/drawing/2014/main" id="{E1B2F290-074D-704C-F3CC-030EF5AA9C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ymentSchedule" displayName="PaymentSchedule" ref="B11:P371" totalsRowShown="0" headerRowCellStyle="Heading 4">
  <tableColumns count="15">
    <tableColumn id="1" xr3:uid="{00000000-0010-0000-0000-000001000000}" name="PMT NO" dataCellStyle="Number">
      <calculatedColumnFormula>IF(LoanIsGood,IF(ROW()-ROW(PaymentSchedule[[#Headers],[PMT NO]])&gt;ScheduledNumberOfPayments,"",ROW()-ROW(PaymentSchedule[[#Headers],[PMT NO]])),"")</calculatedColumnFormula>
    </tableColumn>
    <tableColumn id="2" xr3:uid="{00000000-0010-0000-0000-000002000000}" name="PAYMENT DATE" dataCellStyle="Date">
      <calculatedColumnFormula>IF(PaymentSchedule[[#This Row],[PMT NO]]&lt;&gt;"",EOMONTH(LoanStartDate,ROW(PaymentSchedule[[#This Row],[PMT NO]])-ROW(PaymentSchedule[[#Headers],[PMT NO]])-2)+DAY(LoanStartDate),"")</calculatedColumnFormula>
    </tableColumn>
    <tableColumn id="3" xr3:uid="{00000000-0010-0000-0000-000003000000}" name="BEGINNING BALANCE" dataCellStyle="Table Amount">
      <calculatedColumnFormula>IF(PaymentSchedule[[#This Row],[PMT NO]]&lt;&gt;"",IF(ROW()-ROW(PaymentSchedule[[#Headers],[BEGINNING BALANCE]])=1,LoanAmount,INDEX(PaymentSchedule[ENDING BALANCE],ROW()-ROW(PaymentSchedule[[#Headers],[BEGINNING BALANCE]])-1)),"")</calculatedColumnFormula>
    </tableColumn>
    <tableColumn id="4" xr3:uid="{00000000-0010-0000-0000-000004000000}" name="SCHEDULED PAYMENT" dataCellStyle="Table Amount">
      <calculatedColumnFormula>IF(PaymentSchedule[[#This Row],[PMT NO]]&lt;&gt;"",ScheduledPayment,"")</calculatedColumnFormula>
    </tableColumn>
    <tableColumn id="5" xr3:uid="{00000000-0010-0000-0000-000005000000}" name="EXTRA PAYMENT" dataCellStyle="Table Amount">
      <calculatedColumnFormula>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calculatedColumnFormula>
    </tableColumn>
    <tableColumn id="6" xr3:uid="{00000000-0010-0000-0000-000006000000}" name="TOTAL PAYMENT" dataCellStyle="Table Amount">
      <calculatedColumnFormula>IF(PaymentSchedule[[#This Row],[PMT NO]]&lt;&gt;"",IF(PaymentSchedule[[#This Row],[SCHEDULED PAYMENT]]+PaymentSchedule[[#This Row],[EXTRA PAYMENT]]&lt;=PaymentSchedule[[#This Row],[BEGINNING BALANCE]],PaymentSchedule[[#This Row],[SCHEDULED PAYMENT]]+PaymentSchedule[[#This Row],[EXTRA PAYMENT]],PaymentSchedule[[#This Row],[BEGINNING BALANCE]]),"")</calculatedColumnFormula>
    </tableColumn>
    <tableColumn id="7" xr3:uid="{00000000-0010-0000-0000-000007000000}" name="PRINCIPAL" dataDxfId="9" dataCellStyle="Table Amount">
      <calculatedColumnFormula>IF(PaymentSchedule[[#This Row],[PMT NO]]&lt;&gt;"",PaymentSchedule[[#This Row],[TOTAL PAYMENT]]-PaymentSchedule[[#This Row],[INTEREST]],"")</calculatedColumnFormula>
    </tableColumn>
    <tableColumn id="8" xr3:uid="{00000000-0010-0000-0000-000008000000}" name="INTEREST" dataCellStyle="Table Amount">
      <calculatedColumnFormula>IF(PaymentSchedule[[#This Row],[PMT NO]]&lt;&gt;"",PaymentSchedule[[#This Row],[BEGINNING BALANCE]]*(InterestRate/PaymentsPerYear),"")</calculatedColumnFormula>
    </tableColumn>
    <tableColumn id="9" xr3:uid="{00000000-0010-0000-0000-000009000000}" name="ENDING BALANCE" dataCellStyle="Table Amount">
      <calculatedColumnFormula>IF(PaymentSchedule[[#This Row],[PMT NO]]&lt;&gt;"",IF(PaymentSchedule[[#This Row],[SCHEDULED PAYMENT]]+PaymentSchedule[[#This Row],[EXTRA PAYMENT]]&lt;=PaymentSchedule[[#This Row],[BEGINNING BALANCE]],PaymentSchedule[[#This Row],[BEGINNING BALANCE]]-PaymentSchedule[[#This Row],[PRINCIPAL]],0),"")</calculatedColumnFormula>
    </tableColumn>
    <tableColumn id="10" xr3:uid="{00000000-0010-0000-0000-00000A000000}" name="CUMULATIVE INTEREST" dataCellStyle="Table Amount">
      <calculatedColumnFormula>IF(PaymentSchedule[[#This Row],[PMT NO]]&lt;&gt;"",SUM(INDEX(PaymentSchedule[INTEREST],1,1):PaymentSchedule[[#This Row],[INTEREST]]),"")</calculatedColumnFormula>
    </tableColumn>
    <tableColumn id="15" xr3:uid="{D46F3C90-35A4-44E5-9CCC-40620FCAB26B}" name="INSURANCE" dataCellStyle="Table Amount"/>
    <tableColumn id="16" xr3:uid="{54D47964-1D2F-472E-9147-4064AB098B20}" name="TAXES" dataCellStyle="Table Amount"/>
    <tableColumn id="17" xr3:uid="{C3C27A3A-B4CD-4B43-AAA2-C09A06BECFED}" name="HOA" dataCellStyle="Table Amount"/>
    <tableColumn id="18" xr3:uid="{A617E3D5-346D-43FE-A964-90853BD9332C}" name="TOTAL MONTHLY PAYMENTS" dataDxfId="8" dataCellStyle="Table Amount">
      <calculatedColumnFormula>PaymentSchedule[[#This Row],[HOA]]+PaymentSchedule[[#This Row],[TAXES]]+PaymentSchedule[[#This Row],[INSURANCE]]+PaymentSchedule[[#This Row],[TOTAL PAYMENT]]</calculatedColumnFormula>
    </tableColumn>
    <tableColumn id="19" xr3:uid="{8C1AC0AE-62DF-4D86-A3E7-6AA1D1DD9825}" name="CUMULATIVE PAYMENTS" dataDxfId="7" dataCellStyle="Table Amount"/>
  </tableColumns>
  <tableStyleInfo name="TableStyleMedium4" showFirstColumn="0" showLastColumn="0" showRowStripes="1" showColumnStripes="0"/>
  <extLst>
    <ext xmlns:x14="http://schemas.microsoft.com/office/spreadsheetml/2009/9/main" uri="{504A1905-F514-4f6f-8877-14C23A59335A}">
      <x14:table altTextSummary="Track payment number, payment date, beginning balance, ending balance, scheduled payment, extra payment, principal amount, interest and cumulative interest amounts"/>
    </ext>
  </extLst>
</table>
</file>

<file path=xl/theme/theme1.xml><?xml version="1.0" encoding="utf-8"?>
<a:theme xmlns:a="http://schemas.openxmlformats.org/drawingml/2006/main" name="Office Theme">
  <a:themeElements>
    <a:clrScheme name="Loan Amortization Schedule">
      <a:dk1>
        <a:srgbClr val="000000"/>
      </a:dk1>
      <a:lt1>
        <a:srgbClr val="FFFFFF"/>
      </a:lt1>
      <a:dk2>
        <a:srgbClr val="635C50"/>
      </a:dk2>
      <a:lt2>
        <a:srgbClr val="E8E7E5"/>
      </a:lt2>
      <a:accent1>
        <a:srgbClr val="84C183"/>
      </a:accent1>
      <a:accent2>
        <a:srgbClr val="FCF600"/>
      </a:accent2>
      <a:accent3>
        <a:srgbClr val="82CECC"/>
      </a:accent3>
      <a:accent4>
        <a:srgbClr val="FFAD2E"/>
      </a:accent4>
      <a:accent5>
        <a:srgbClr val="E67342"/>
      </a:accent5>
      <a:accent6>
        <a:srgbClr val="B580A1"/>
      </a:accent6>
      <a:hlink>
        <a:srgbClr val="82CECC"/>
      </a:hlink>
      <a:folHlink>
        <a:srgbClr val="B580A1"/>
      </a:folHlink>
    </a:clrScheme>
    <a:fontScheme name="Loan Amortization Schedule">
      <a:majorFont>
        <a:latin typeface="Microsoft Sans Serif"/>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www.mortgagecalculator.org/mortgage-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139B1-D153-4E64-B282-CC6C84FAFB65}">
  <sheetPr codeName="Sheet1">
    <pageSetUpPr fitToPage="1"/>
  </sheetPr>
  <dimension ref="A1:N74"/>
  <sheetViews>
    <sheetView tabSelected="1" topLeftCell="A22" zoomScale="80" zoomScaleNormal="80" workbookViewId="0">
      <selection activeCell="L29" sqref="L29:M29"/>
    </sheetView>
  </sheetViews>
  <sheetFormatPr defaultRowHeight="13.8"/>
  <cols>
    <col min="9" max="9" width="8.8984375" customWidth="1"/>
    <col min="11" max="11" width="10.19921875" customWidth="1"/>
    <col min="12" max="12" width="11" bestFit="1" customWidth="1"/>
    <col min="13" max="13" width="12.5" bestFit="1" customWidth="1"/>
    <col min="16" max="64" width="16.796875" bestFit="1" customWidth="1"/>
    <col min="65" max="65" width="11.5" bestFit="1" customWidth="1"/>
    <col min="66" max="66" width="12.59765625" bestFit="1" customWidth="1"/>
    <col min="67" max="67" width="13.19921875" bestFit="1" customWidth="1"/>
    <col min="68" max="68" width="16.796875" bestFit="1" customWidth="1"/>
    <col min="69" max="69" width="13.19921875" bestFit="1" customWidth="1"/>
    <col min="70" max="70" width="16.796875" bestFit="1" customWidth="1"/>
    <col min="71" max="71" width="12.19921875" bestFit="1" customWidth="1"/>
    <col min="72" max="72" width="15.796875" bestFit="1" customWidth="1"/>
    <col min="73" max="73" width="12.19921875" bestFit="1" customWidth="1"/>
    <col min="74" max="74" width="15.796875" bestFit="1" customWidth="1"/>
    <col min="75" max="75" width="12.19921875" bestFit="1" customWidth="1"/>
    <col min="76" max="76" width="15.796875" bestFit="1" customWidth="1"/>
    <col min="77" max="77" width="12.19921875" bestFit="1" customWidth="1"/>
    <col min="78" max="78" width="15.796875" bestFit="1" customWidth="1"/>
    <col min="79" max="79" width="12.19921875" bestFit="1" customWidth="1"/>
    <col min="80" max="80" width="15.796875" bestFit="1" customWidth="1"/>
    <col min="81" max="81" width="12.19921875" bestFit="1" customWidth="1"/>
    <col min="82" max="82" width="15.796875" bestFit="1" customWidth="1"/>
    <col min="83" max="83" width="12.19921875" bestFit="1" customWidth="1"/>
    <col min="84" max="84" width="15.796875" bestFit="1" customWidth="1"/>
    <col min="85" max="85" width="11.59765625" bestFit="1" customWidth="1"/>
    <col min="86" max="86" width="15.19921875" bestFit="1" customWidth="1"/>
    <col min="87" max="87" width="11.59765625" bestFit="1" customWidth="1"/>
    <col min="88" max="88" width="15.19921875" bestFit="1" customWidth="1"/>
    <col min="89" max="89" width="11.59765625" bestFit="1" customWidth="1"/>
    <col min="90" max="90" width="15.19921875" bestFit="1" customWidth="1"/>
    <col min="91" max="91" width="12.59765625" bestFit="1" customWidth="1"/>
    <col min="92" max="92" width="16.19921875" bestFit="1" customWidth="1"/>
    <col min="93" max="93" width="12.59765625" bestFit="1" customWidth="1"/>
    <col min="94" max="94" width="16.19921875" bestFit="1" customWidth="1"/>
    <col min="95" max="95" width="12.59765625" bestFit="1" customWidth="1"/>
    <col min="96" max="96" width="16.19921875" bestFit="1" customWidth="1"/>
    <col min="97" max="97" width="12.59765625" bestFit="1" customWidth="1"/>
    <col min="98" max="98" width="16.19921875" bestFit="1" customWidth="1"/>
    <col min="99" max="99" width="12.59765625" bestFit="1" customWidth="1"/>
    <col min="100" max="100" width="16.19921875" bestFit="1" customWidth="1"/>
    <col min="101" max="101" width="12.59765625" bestFit="1" customWidth="1"/>
    <col min="102" max="102" width="16.19921875" bestFit="1" customWidth="1"/>
    <col min="103" max="103" width="12.59765625" bestFit="1" customWidth="1"/>
    <col min="104" max="104" width="16.19921875" bestFit="1" customWidth="1"/>
    <col min="105" max="105" width="12.59765625" bestFit="1" customWidth="1"/>
    <col min="106" max="106" width="16.19921875" bestFit="1" customWidth="1"/>
    <col min="107" max="107" width="12.59765625" bestFit="1" customWidth="1"/>
    <col min="108" max="108" width="16.19921875" bestFit="1" customWidth="1"/>
    <col min="109" max="109" width="12.59765625" bestFit="1" customWidth="1"/>
    <col min="110" max="110" width="16.19921875" bestFit="1" customWidth="1"/>
    <col min="111" max="111" width="12.59765625" bestFit="1" customWidth="1"/>
    <col min="112" max="112" width="16.19921875" bestFit="1" customWidth="1"/>
    <col min="113" max="113" width="12.59765625" bestFit="1" customWidth="1"/>
    <col min="114" max="114" width="16.19921875" bestFit="1" customWidth="1"/>
    <col min="115" max="115" width="11.5" bestFit="1" customWidth="1"/>
  </cols>
  <sheetData>
    <row r="1" spans="1:14" ht="36" customHeight="1">
      <c r="A1" s="52" t="s">
        <v>44</v>
      </c>
      <c r="B1" s="52"/>
      <c r="C1" s="52"/>
      <c r="D1" s="52"/>
      <c r="E1" s="52"/>
      <c r="F1" s="52"/>
      <c r="G1" s="52"/>
      <c r="H1" s="52"/>
      <c r="I1" s="52"/>
      <c r="J1" s="52"/>
      <c r="K1" s="52"/>
      <c r="L1" s="52"/>
      <c r="M1" s="52"/>
      <c r="N1" s="52"/>
    </row>
    <row r="2" spans="1:14" ht="19.8" customHeight="1">
      <c r="A2" s="53" t="s">
        <v>45</v>
      </c>
      <c r="B2" s="53"/>
      <c r="C2" s="53"/>
      <c r="D2" s="53"/>
      <c r="E2" s="53"/>
      <c r="F2" s="53"/>
      <c r="G2" s="53"/>
      <c r="H2" s="53"/>
      <c r="I2" s="53"/>
      <c r="J2" s="53"/>
      <c r="K2" s="53"/>
      <c r="L2" s="53"/>
      <c r="M2" s="53"/>
      <c r="N2" s="53"/>
    </row>
    <row r="3" spans="1:14" ht="13.8" customHeight="1">
      <c r="A3" s="37"/>
      <c r="B3" s="99" t="s">
        <v>90</v>
      </c>
      <c r="C3" s="99"/>
      <c r="D3" s="99"/>
      <c r="E3" s="99"/>
      <c r="F3" s="99"/>
      <c r="G3" s="99"/>
      <c r="H3" s="99"/>
      <c r="I3" s="99"/>
      <c r="J3" s="99"/>
      <c r="K3" s="99"/>
      <c r="L3" s="99"/>
      <c r="M3" s="99"/>
      <c r="N3" s="37"/>
    </row>
    <row r="4" spans="1:14" ht="30" customHeight="1">
      <c r="A4" s="37"/>
      <c r="B4" s="99"/>
      <c r="C4" s="99"/>
      <c r="D4" s="99"/>
      <c r="E4" s="99"/>
      <c r="F4" s="99"/>
      <c r="G4" s="99"/>
      <c r="H4" s="99"/>
      <c r="I4" s="99"/>
      <c r="J4" s="99"/>
      <c r="K4" s="99"/>
      <c r="L4" s="99"/>
      <c r="M4" s="99"/>
      <c r="N4" s="37"/>
    </row>
    <row r="5" spans="1:14" ht="20.399999999999999">
      <c r="A5" s="54" t="s">
        <v>48</v>
      </c>
      <c r="B5" s="54"/>
      <c r="C5" s="54"/>
      <c r="D5" s="54"/>
      <c r="E5" s="54"/>
      <c r="F5" s="54"/>
      <c r="G5" s="54"/>
      <c r="H5" s="54"/>
      <c r="I5" s="54"/>
      <c r="J5" s="54"/>
      <c r="K5" s="54"/>
      <c r="L5" s="54"/>
      <c r="M5" s="54"/>
      <c r="N5" s="54"/>
    </row>
    <row r="6" spans="1:14">
      <c r="A6" s="31"/>
      <c r="B6" s="79" t="s">
        <v>46</v>
      </c>
      <c r="C6" s="80"/>
      <c r="D6" s="83" t="s">
        <v>47</v>
      </c>
      <c r="E6" s="84"/>
      <c r="F6" s="84"/>
      <c r="G6" s="84"/>
      <c r="H6" s="85"/>
      <c r="I6" s="83" t="s">
        <v>43</v>
      </c>
      <c r="J6" s="84"/>
      <c r="K6" s="84"/>
      <c r="L6" s="84"/>
      <c r="M6" s="85"/>
      <c r="N6" s="31"/>
    </row>
    <row r="7" spans="1:14" ht="19.2" customHeight="1">
      <c r="A7" s="31"/>
      <c r="B7" s="81"/>
      <c r="C7" s="82"/>
      <c r="D7" s="86"/>
      <c r="E7" s="87"/>
      <c r="F7" s="87"/>
      <c r="G7" s="87"/>
      <c r="H7" s="88"/>
      <c r="I7" s="86"/>
      <c r="J7" s="87"/>
      <c r="K7" s="87"/>
      <c r="L7" s="87"/>
      <c r="M7" s="88"/>
      <c r="N7" s="31"/>
    </row>
    <row r="8" spans="1:14">
      <c r="A8" s="31"/>
      <c r="B8" s="77" t="s">
        <v>49</v>
      </c>
      <c r="C8" s="78"/>
      <c r="D8" s="70" t="s">
        <v>52</v>
      </c>
      <c r="E8" s="71"/>
      <c r="F8" s="71"/>
      <c r="G8" s="71"/>
      <c r="H8" s="72"/>
      <c r="I8" s="67" t="s">
        <v>53</v>
      </c>
      <c r="J8" s="68"/>
      <c r="K8" s="68"/>
      <c r="L8" s="68"/>
      <c r="M8" s="69"/>
      <c r="N8" s="31"/>
    </row>
    <row r="9" spans="1:14" ht="16.8" customHeight="1">
      <c r="A9" s="31"/>
      <c r="B9" s="95" t="s">
        <v>50</v>
      </c>
      <c r="C9" s="96"/>
      <c r="D9" s="89" t="s">
        <v>93</v>
      </c>
      <c r="E9" s="90"/>
      <c r="F9" s="90"/>
      <c r="G9" s="90"/>
      <c r="H9" s="91"/>
      <c r="I9" s="55" t="s">
        <v>51</v>
      </c>
      <c r="J9" s="56"/>
      <c r="K9" s="56"/>
      <c r="L9" s="56"/>
      <c r="M9" s="57"/>
      <c r="N9" s="31"/>
    </row>
    <row r="10" spans="1:14" ht="16.8" customHeight="1">
      <c r="A10" s="31"/>
      <c r="B10" s="97"/>
      <c r="C10" s="98"/>
      <c r="D10" s="92"/>
      <c r="E10" s="93"/>
      <c r="F10" s="93"/>
      <c r="G10" s="93"/>
      <c r="H10" s="94"/>
      <c r="I10" s="58"/>
      <c r="J10" s="59"/>
      <c r="K10" s="59"/>
      <c r="L10" s="59"/>
      <c r="M10" s="60"/>
      <c r="N10" s="31"/>
    </row>
    <row r="11" spans="1:14" ht="16.8" customHeight="1">
      <c r="A11" s="31"/>
      <c r="B11" s="73" t="s">
        <v>55</v>
      </c>
      <c r="C11" s="74"/>
      <c r="D11" s="61" t="s">
        <v>57</v>
      </c>
      <c r="E11" s="62"/>
      <c r="F11" s="62"/>
      <c r="G11" s="62"/>
      <c r="H11" s="63"/>
      <c r="I11" s="55" t="s">
        <v>54</v>
      </c>
      <c r="J11" s="56"/>
      <c r="K11" s="56"/>
      <c r="L11" s="56"/>
      <c r="M11" s="57"/>
      <c r="N11" s="31"/>
    </row>
    <row r="12" spans="1:14" ht="16.8" customHeight="1">
      <c r="A12" s="31"/>
      <c r="B12" s="75"/>
      <c r="C12" s="76"/>
      <c r="D12" s="64"/>
      <c r="E12" s="65"/>
      <c r="F12" s="65"/>
      <c r="G12" s="65"/>
      <c r="H12" s="66"/>
      <c r="I12" s="58"/>
      <c r="J12" s="59"/>
      <c r="K12" s="59"/>
      <c r="L12" s="59"/>
      <c r="M12" s="60"/>
      <c r="N12" s="31"/>
    </row>
    <row r="13" spans="1:14" ht="16.8" customHeight="1">
      <c r="A13" s="31"/>
      <c r="B13" s="44" t="s">
        <v>56</v>
      </c>
      <c r="C13" s="44"/>
      <c r="D13" s="43" t="s">
        <v>58</v>
      </c>
      <c r="E13" s="43"/>
      <c r="F13" s="43"/>
      <c r="G13" s="43"/>
      <c r="H13" s="43"/>
      <c r="I13" s="43" t="s">
        <v>61</v>
      </c>
      <c r="J13" s="43"/>
      <c r="K13" s="43"/>
      <c r="L13" s="43"/>
      <c r="M13" s="43"/>
      <c r="N13" s="31"/>
    </row>
    <row r="14" spans="1:14">
      <c r="A14" s="31"/>
      <c r="B14" s="44"/>
      <c r="C14" s="44"/>
      <c r="D14" s="43"/>
      <c r="E14" s="43"/>
      <c r="F14" s="43"/>
      <c r="G14" s="43"/>
      <c r="H14" s="43"/>
      <c r="I14" s="43"/>
      <c r="J14" s="43"/>
      <c r="K14" s="43"/>
      <c r="L14" s="43"/>
      <c r="M14" s="43"/>
      <c r="N14" s="31"/>
    </row>
    <row r="15" spans="1:14" ht="16.8" customHeight="1">
      <c r="A15" s="31"/>
      <c r="B15" s="45" t="s">
        <v>59</v>
      </c>
      <c r="C15" s="45"/>
      <c r="D15" s="43" t="s">
        <v>60</v>
      </c>
      <c r="E15" s="43"/>
      <c r="F15" s="43"/>
      <c r="G15" s="43"/>
      <c r="H15" s="43"/>
      <c r="I15" s="46" t="s">
        <v>67</v>
      </c>
      <c r="J15" s="47"/>
      <c r="K15" s="47"/>
      <c r="L15" s="47"/>
      <c r="M15" s="47"/>
      <c r="N15" s="31"/>
    </row>
    <row r="16" spans="1:14" ht="16.8" customHeight="1">
      <c r="A16" s="31"/>
      <c r="B16" s="45"/>
      <c r="C16" s="45"/>
      <c r="D16" s="43"/>
      <c r="E16" s="43"/>
      <c r="F16" s="43"/>
      <c r="G16" s="43"/>
      <c r="H16" s="43"/>
      <c r="I16" s="47"/>
      <c r="J16" s="47"/>
      <c r="K16" s="47"/>
      <c r="L16" s="47"/>
      <c r="M16" s="47"/>
      <c r="N16" s="31"/>
    </row>
    <row r="17" spans="1:14" ht="16.8" customHeight="1">
      <c r="A17" s="31"/>
      <c r="B17" s="44" t="s">
        <v>62</v>
      </c>
      <c r="C17" s="44"/>
      <c r="D17" s="51" t="s">
        <v>63</v>
      </c>
      <c r="E17" s="51"/>
      <c r="F17" s="51"/>
      <c r="G17" s="51"/>
      <c r="H17" s="51"/>
      <c r="I17" s="43" t="s">
        <v>94</v>
      </c>
      <c r="J17" s="43"/>
      <c r="K17" s="43"/>
      <c r="L17" s="43"/>
      <c r="M17" s="43"/>
      <c r="N17" s="31"/>
    </row>
    <row r="18" spans="1:14" ht="25.8" customHeight="1">
      <c r="A18" s="31"/>
      <c r="B18" s="44"/>
      <c r="C18" s="44"/>
      <c r="D18" s="51"/>
      <c r="E18" s="51"/>
      <c r="F18" s="51"/>
      <c r="G18" s="51"/>
      <c r="H18" s="51"/>
      <c r="I18" s="43"/>
      <c r="J18" s="43"/>
      <c r="K18" s="43"/>
      <c r="L18" s="43"/>
      <c r="M18" s="43"/>
      <c r="N18" s="31"/>
    </row>
    <row r="19" spans="1:14" ht="16.8" customHeight="1">
      <c r="A19" s="31"/>
      <c r="B19" s="44" t="s">
        <v>64</v>
      </c>
      <c r="C19" s="44"/>
      <c r="D19" s="43" t="s">
        <v>65</v>
      </c>
      <c r="E19" s="43"/>
      <c r="F19" s="43"/>
      <c r="G19" s="43"/>
      <c r="H19" s="43"/>
      <c r="I19" s="46" t="s">
        <v>66</v>
      </c>
      <c r="J19" s="46"/>
      <c r="K19" s="46"/>
      <c r="L19" s="46"/>
      <c r="M19" s="46"/>
      <c r="N19" s="31"/>
    </row>
    <row r="20" spans="1:14" ht="25.8" customHeight="1">
      <c r="A20" s="31"/>
      <c r="B20" s="44"/>
      <c r="C20" s="44"/>
      <c r="D20" s="43"/>
      <c r="E20" s="43"/>
      <c r="F20" s="43"/>
      <c r="G20" s="43"/>
      <c r="H20" s="43"/>
      <c r="I20" s="46"/>
      <c r="J20" s="46"/>
      <c r="K20" s="46"/>
      <c r="L20" s="46"/>
      <c r="M20" s="46"/>
      <c r="N20" s="31"/>
    </row>
    <row r="21" spans="1:14" ht="20.399999999999999">
      <c r="A21" s="54" t="s">
        <v>68</v>
      </c>
      <c r="B21" s="54"/>
      <c r="C21" s="54"/>
      <c r="D21" s="54"/>
      <c r="E21" s="54"/>
      <c r="F21" s="54"/>
      <c r="G21" s="54"/>
      <c r="H21" s="54"/>
      <c r="I21" s="54"/>
      <c r="J21" s="54"/>
      <c r="K21" s="54"/>
      <c r="L21" s="54"/>
      <c r="M21" s="54"/>
      <c r="N21" s="54"/>
    </row>
    <row r="22" spans="1:14" ht="28.8" customHeight="1">
      <c r="A22" s="38"/>
      <c r="B22" s="102" t="s">
        <v>91</v>
      </c>
      <c r="C22" s="103"/>
      <c r="D22" s="103"/>
      <c r="E22" s="103"/>
      <c r="F22" s="103"/>
      <c r="G22" s="103"/>
      <c r="H22" s="103"/>
      <c r="I22" s="103"/>
      <c r="J22" s="103"/>
      <c r="K22" s="103"/>
      <c r="L22" s="103"/>
      <c r="M22" s="103"/>
      <c r="N22" s="38"/>
    </row>
    <row r="23" spans="1:14" ht="21" thickBot="1">
      <c r="A23" s="32"/>
      <c r="B23" s="100" t="s">
        <v>37</v>
      </c>
      <c r="C23" s="100"/>
      <c r="D23" s="100"/>
      <c r="E23" s="101"/>
      <c r="F23" s="101"/>
      <c r="G23" s="32"/>
      <c r="H23" s="32"/>
      <c r="I23" s="100" t="s">
        <v>40</v>
      </c>
      <c r="J23" s="100"/>
      <c r="K23" s="100"/>
      <c r="L23" s="101"/>
      <c r="M23" s="101"/>
      <c r="N23" s="32"/>
    </row>
    <row r="24" spans="1:14" ht="16.8" customHeight="1">
      <c r="A24" s="31"/>
      <c r="B24" s="43" t="s">
        <v>69</v>
      </c>
      <c r="C24" s="43"/>
      <c r="D24" s="104"/>
      <c r="E24" s="115"/>
      <c r="F24" s="116"/>
      <c r="G24" s="31"/>
      <c r="H24" s="31"/>
      <c r="I24" s="43" t="s">
        <v>71</v>
      </c>
      <c r="J24" s="43"/>
      <c r="K24" s="104"/>
      <c r="L24" s="109"/>
      <c r="M24" s="110"/>
      <c r="N24" s="31"/>
    </row>
    <row r="25" spans="1:14" ht="17.399999999999999" customHeight="1" thickBot="1">
      <c r="A25" s="31"/>
      <c r="B25" s="43"/>
      <c r="C25" s="43"/>
      <c r="D25" s="104"/>
      <c r="E25" s="117"/>
      <c r="F25" s="118"/>
      <c r="G25" s="31"/>
      <c r="H25" s="31"/>
      <c r="I25" s="43"/>
      <c r="J25" s="43"/>
      <c r="K25" s="104"/>
      <c r="L25" s="111"/>
      <c r="M25" s="112"/>
      <c r="N25" s="31"/>
    </row>
    <row r="26" spans="1:14" ht="14.4" thickBot="1">
      <c r="A26" s="31"/>
      <c r="B26" s="105" t="s">
        <v>92</v>
      </c>
      <c r="C26" s="106"/>
      <c r="D26" s="106"/>
      <c r="E26" s="115"/>
      <c r="F26" s="116"/>
      <c r="G26" s="31"/>
      <c r="H26" s="31"/>
      <c r="I26" s="46" t="s">
        <v>38</v>
      </c>
      <c r="J26" s="46"/>
      <c r="K26" s="50"/>
      <c r="L26" s="48"/>
      <c r="M26" s="49"/>
      <c r="N26" s="31"/>
    </row>
    <row r="27" spans="1:14" ht="18" customHeight="1" thickBot="1">
      <c r="A27" s="31"/>
      <c r="B27" s="107"/>
      <c r="C27" s="108"/>
      <c r="D27" s="108"/>
      <c r="E27" s="117"/>
      <c r="F27" s="118"/>
      <c r="G27" s="31"/>
      <c r="H27" s="31"/>
      <c r="I27" s="43" t="s">
        <v>72</v>
      </c>
      <c r="J27" s="43"/>
      <c r="K27" s="104"/>
      <c r="L27" s="109"/>
      <c r="M27" s="110"/>
      <c r="N27" s="31"/>
    </row>
    <row r="28" spans="1:14" ht="29.4" customHeight="1" thickBot="1">
      <c r="A28" s="31"/>
      <c r="B28" s="104" t="s">
        <v>76</v>
      </c>
      <c r="C28" s="119"/>
      <c r="D28" s="119"/>
      <c r="E28" s="113"/>
      <c r="F28" s="114"/>
      <c r="G28" s="31"/>
      <c r="H28" s="31"/>
      <c r="I28" s="43"/>
      <c r="J28" s="43"/>
      <c r="K28" s="104"/>
      <c r="L28" s="111"/>
      <c r="M28" s="112"/>
      <c r="N28" s="31"/>
    </row>
    <row r="29" spans="1:14" ht="14.4" thickBot="1">
      <c r="A29" s="31"/>
      <c r="B29" s="50" t="s">
        <v>36</v>
      </c>
      <c r="C29" s="145"/>
      <c r="D29" s="145"/>
      <c r="E29" s="113"/>
      <c r="F29" s="114"/>
      <c r="G29" s="31"/>
      <c r="H29" s="31"/>
      <c r="I29" s="46" t="s">
        <v>39</v>
      </c>
      <c r="J29" s="46"/>
      <c r="K29" s="50"/>
      <c r="L29" s="48"/>
      <c r="M29" s="49"/>
      <c r="N29" s="31"/>
    </row>
    <row r="30" spans="1:14" ht="14.4" thickBot="1">
      <c r="A30" s="31"/>
      <c r="B30" s="33" t="s">
        <v>70</v>
      </c>
      <c r="C30" s="34"/>
      <c r="D30" s="34"/>
      <c r="E30" s="113"/>
      <c r="F30" s="114"/>
      <c r="G30" s="31"/>
      <c r="H30" s="31"/>
      <c r="I30" s="31"/>
      <c r="J30" s="31"/>
      <c r="K30" s="31"/>
      <c r="L30" s="31"/>
      <c r="M30" s="31"/>
      <c r="N30" s="31"/>
    </row>
    <row r="31" spans="1:14" ht="17.399999999999999" customHeight="1" thickBot="1">
      <c r="A31" s="31"/>
      <c r="B31" s="33" t="s">
        <v>28</v>
      </c>
      <c r="C31" s="34"/>
      <c r="D31" s="34"/>
      <c r="E31" s="143"/>
      <c r="F31" s="144"/>
      <c r="G31" s="31"/>
      <c r="H31" s="31"/>
      <c r="I31" s="138" t="s">
        <v>41</v>
      </c>
      <c r="J31" s="138"/>
      <c r="K31" s="138"/>
      <c r="L31" s="138"/>
      <c r="M31" s="138"/>
      <c r="N31" s="31"/>
    </row>
    <row r="32" spans="1:14" ht="15.6" customHeight="1" thickBot="1">
      <c r="A32" s="31"/>
      <c r="B32" s="33" t="s">
        <v>75</v>
      </c>
      <c r="C32" s="34"/>
      <c r="D32" s="34"/>
      <c r="E32" s="133"/>
      <c r="F32" s="134"/>
      <c r="G32" s="31"/>
      <c r="H32" s="31"/>
      <c r="I32" s="43" t="s">
        <v>95</v>
      </c>
      <c r="J32" s="43"/>
      <c r="K32" s="104"/>
      <c r="L32" s="139">
        <v>5</v>
      </c>
      <c r="M32" s="140"/>
      <c r="N32" s="31"/>
    </row>
    <row r="33" spans="1:14" ht="28.2" customHeight="1" thickBot="1">
      <c r="A33" s="31"/>
      <c r="B33" s="89" t="s">
        <v>73</v>
      </c>
      <c r="C33" s="90"/>
      <c r="D33" s="90"/>
      <c r="E33" s="131"/>
      <c r="F33" s="132"/>
      <c r="G33" s="31"/>
      <c r="H33" s="31"/>
      <c r="I33" s="43"/>
      <c r="J33" s="43"/>
      <c r="K33" s="104"/>
      <c r="L33" s="141"/>
      <c r="M33" s="142"/>
      <c r="N33" s="31"/>
    </row>
    <row r="34" spans="1:14" ht="16.8" customHeight="1">
      <c r="A34" s="31"/>
      <c r="B34" s="35"/>
      <c r="C34" s="35"/>
      <c r="D34" s="35"/>
      <c r="E34" s="39"/>
      <c r="F34" s="39"/>
      <c r="G34" s="31"/>
      <c r="H34" s="31"/>
      <c r="I34" s="31"/>
      <c r="J34" s="31"/>
      <c r="K34" s="31"/>
      <c r="L34" s="31"/>
      <c r="M34" s="31"/>
      <c r="N34" s="31"/>
    </row>
    <row r="35" spans="1:14" ht="24.6" customHeight="1">
      <c r="A35" s="36"/>
      <c r="B35" s="42" t="s">
        <v>74</v>
      </c>
      <c r="C35" s="42"/>
      <c r="D35" s="42"/>
      <c r="E35" s="42"/>
      <c r="F35" s="42"/>
      <c r="G35" s="42"/>
      <c r="H35" s="36"/>
      <c r="I35" s="36"/>
      <c r="J35" s="42" t="s">
        <v>86</v>
      </c>
      <c r="K35" s="42"/>
      <c r="L35" s="42"/>
      <c r="M35" s="42"/>
      <c r="N35" s="36"/>
    </row>
    <row r="36" spans="1:14" ht="16.8" customHeight="1">
      <c r="A36" s="31"/>
      <c r="B36" s="40" t="s">
        <v>42</v>
      </c>
      <c r="C36" s="40"/>
      <c r="D36" s="40"/>
      <c r="E36" s="135" t="s">
        <v>43</v>
      </c>
      <c r="F36" s="136"/>
      <c r="G36" s="137"/>
      <c r="H36" s="31"/>
      <c r="I36" s="31"/>
      <c r="J36" s="129" t="e">
        <f ca="1">B37-E37</f>
        <v>#VALUE!</v>
      </c>
      <c r="K36" s="130"/>
      <c r="L36" s="130"/>
      <c r="M36" s="130"/>
      <c r="N36" s="31"/>
    </row>
    <row r="37" spans="1:14" ht="3.6" customHeight="1">
      <c r="A37" s="31"/>
      <c r="B37" s="120" t="e">
        <f ca="1">(E24*((1.03)^L32))-E28-((E24*((1.03)^L32))*0.06)-('Should I Rent or Buy Tool'!E26)-'Home Purchase Amortization'!M7-'Home Purchase Amortization'!M9</f>
        <v>#VALUE!</v>
      </c>
      <c r="C37" s="121"/>
      <c r="D37" s="122"/>
      <c r="E37" s="120">
        <f>-(L24*6*L32)-((L24*((1.03)^L32)*6*L32))-L27-(L29*12*L32)</f>
        <v>0</v>
      </c>
      <c r="F37" s="121"/>
      <c r="G37" s="122"/>
      <c r="H37" s="31"/>
      <c r="I37" s="31"/>
      <c r="J37" s="130"/>
      <c r="K37" s="130"/>
      <c r="L37" s="130"/>
      <c r="M37" s="130"/>
      <c r="N37" s="31"/>
    </row>
    <row r="38" spans="1:14" ht="3.6" customHeight="1">
      <c r="A38" s="31"/>
      <c r="B38" s="123"/>
      <c r="C38" s="124"/>
      <c r="D38" s="125"/>
      <c r="E38" s="123"/>
      <c r="F38" s="124"/>
      <c r="G38" s="125"/>
      <c r="H38" s="31"/>
      <c r="I38" s="31"/>
      <c r="J38" s="130"/>
      <c r="K38" s="130"/>
      <c r="L38" s="130"/>
      <c r="M38" s="130"/>
      <c r="N38" s="31"/>
    </row>
    <row r="39" spans="1:14" ht="13.8" customHeight="1">
      <c r="A39" s="31"/>
      <c r="B39" s="126"/>
      <c r="C39" s="127"/>
      <c r="D39" s="128"/>
      <c r="E39" s="126"/>
      <c r="F39" s="127"/>
      <c r="G39" s="128"/>
      <c r="H39" s="31"/>
      <c r="I39" s="31"/>
      <c r="J39" s="130"/>
      <c r="K39" s="130"/>
      <c r="L39" s="130"/>
      <c r="M39" s="130"/>
      <c r="N39" s="31"/>
    </row>
    <row r="40" spans="1:14" ht="13.8" customHeight="1">
      <c r="A40" s="31"/>
      <c r="B40" s="31"/>
      <c r="C40" s="31"/>
      <c r="D40" s="31"/>
      <c r="E40" s="31"/>
      <c r="F40" s="31"/>
      <c r="G40" s="31"/>
      <c r="H40" s="31"/>
      <c r="I40" s="31"/>
      <c r="J40" s="31"/>
      <c r="K40" s="31"/>
      <c r="L40" s="31"/>
      <c r="M40" s="31"/>
      <c r="N40" s="31"/>
    </row>
    <row r="41" spans="1:14" ht="24.6" customHeight="1">
      <c r="A41" s="41"/>
      <c r="B41" s="41"/>
      <c r="C41" s="41"/>
      <c r="D41" s="36"/>
      <c r="E41" s="36"/>
      <c r="F41" s="36"/>
      <c r="G41" s="36"/>
      <c r="H41" s="36"/>
      <c r="I41" s="36"/>
      <c r="J41" s="36"/>
      <c r="K41" s="36"/>
      <c r="L41" s="36"/>
      <c r="M41" s="36"/>
      <c r="N41" s="36"/>
    </row>
    <row r="42" spans="1:14">
      <c r="A42" s="31"/>
      <c r="B42" s="31"/>
      <c r="C42" s="31"/>
      <c r="D42" s="31"/>
      <c r="E42" s="31"/>
      <c r="F42" s="31"/>
      <c r="G42" s="31"/>
      <c r="H42" s="31"/>
      <c r="I42" s="31"/>
      <c r="J42" s="31"/>
      <c r="K42" s="31"/>
      <c r="L42" s="31"/>
      <c r="M42" s="31"/>
      <c r="N42" s="31"/>
    </row>
    <row r="43" spans="1:14">
      <c r="A43" s="31"/>
      <c r="B43" s="31"/>
      <c r="C43" s="31"/>
      <c r="D43" s="31"/>
      <c r="E43" s="31"/>
      <c r="F43" s="31"/>
      <c r="G43" s="31"/>
      <c r="H43" s="31"/>
      <c r="I43" s="31"/>
      <c r="J43" s="31"/>
      <c r="K43" s="31"/>
      <c r="L43" s="31"/>
      <c r="M43" s="31"/>
      <c r="N43" s="31"/>
    </row>
    <row r="44" spans="1:14">
      <c r="A44" s="31"/>
      <c r="B44" s="31"/>
      <c r="C44" s="31"/>
      <c r="D44" s="31"/>
      <c r="E44" s="31"/>
      <c r="F44" s="31"/>
      <c r="G44" s="31"/>
      <c r="H44" s="31"/>
      <c r="I44" s="31"/>
      <c r="J44" s="31"/>
      <c r="K44" s="31"/>
      <c r="L44" s="31"/>
      <c r="M44" s="31"/>
      <c r="N44" s="31"/>
    </row>
    <row r="45" spans="1:14">
      <c r="A45" s="31"/>
      <c r="B45" s="31"/>
      <c r="C45" s="31"/>
      <c r="D45" s="31"/>
      <c r="E45" s="31"/>
      <c r="F45" s="31"/>
      <c r="G45" s="31"/>
      <c r="H45" s="31"/>
      <c r="I45" s="31"/>
      <c r="J45" s="31"/>
      <c r="K45" s="31"/>
      <c r="L45" s="31"/>
      <c r="M45" s="31"/>
      <c r="N45" s="31"/>
    </row>
    <row r="46" spans="1:14">
      <c r="A46" s="31"/>
      <c r="B46" s="31"/>
      <c r="C46" s="31"/>
      <c r="D46" s="31"/>
      <c r="E46" s="31"/>
      <c r="F46" s="31"/>
      <c r="G46" s="31"/>
      <c r="H46" s="31"/>
      <c r="I46" s="31"/>
      <c r="J46" s="31"/>
      <c r="K46" s="31"/>
      <c r="L46" s="31"/>
      <c r="M46" s="31"/>
      <c r="N46" s="31"/>
    </row>
    <row r="47" spans="1:14">
      <c r="A47" s="31"/>
      <c r="B47" s="31"/>
      <c r="C47" s="31"/>
      <c r="D47" s="31"/>
      <c r="E47" s="31"/>
      <c r="F47" s="31"/>
      <c r="G47" s="31"/>
      <c r="H47" s="31"/>
      <c r="I47" s="31"/>
      <c r="J47" s="31"/>
      <c r="K47" s="31"/>
      <c r="L47" s="31"/>
      <c r="M47" s="31"/>
      <c r="N47" s="31"/>
    </row>
    <row r="48" spans="1:14">
      <c r="A48" s="31"/>
      <c r="B48" s="31"/>
      <c r="C48" s="31"/>
      <c r="D48" s="31"/>
      <c r="E48" s="31"/>
      <c r="F48" s="31"/>
      <c r="G48" s="31"/>
      <c r="H48" s="31"/>
      <c r="I48" s="31"/>
      <c r="J48" s="31"/>
      <c r="K48" s="31"/>
      <c r="L48" s="31"/>
      <c r="M48" s="31"/>
      <c r="N48" s="31"/>
    </row>
    <row r="49" spans="1:14">
      <c r="A49" s="31"/>
      <c r="B49" s="31"/>
      <c r="C49" s="31"/>
      <c r="D49" s="31"/>
      <c r="E49" s="31"/>
      <c r="F49" s="31"/>
      <c r="G49" s="31"/>
      <c r="H49" s="31"/>
      <c r="I49" s="31"/>
      <c r="J49" s="31"/>
      <c r="K49" s="31"/>
      <c r="L49" s="31"/>
      <c r="M49" s="31"/>
      <c r="N49" s="31"/>
    </row>
    <row r="50" spans="1:14">
      <c r="A50" s="31"/>
      <c r="B50" s="31"/>
      <c r="C50" s="31"/>
      <c r="D50" s="31"/>
      <c r="E50" s="31"/>
      <c r="F50" s="31"/>
      <c r="G50" s="31"/>
      <c r="H50" s="31"/>
      <c r="I50" s="31"/>
      <c r="J50" s="31"/>
      <c r="K50" s="31"/>
      <c r="L50" s="31"/>
      <c r="M50" s="31"/>
      <c r="N50" s="31"/>
    </row>
    <row r="51" spans="1:14">
      <c r="A51" s="31"/>
      <c r="B51" s="31"/>
      <c r="C51" s="31"/>
      <c r="D51" s="31"/>
      <c r="E51" s="31"/>
      <c r="F51" s="31"/>
      <c r="G51" s="31"/>
      <c r="H51" s="31"/>
      <c r="I51" s="31"/>
      <c r="J51" s="31"/>
      <c r="K51" s="31"/>
      <c r="L51" s="31"/>
      <c r="M51" s="31"/>
      <c r="N51" s="31"/>
    </row>
    <row r="52" spans="1:14">
      <c r="A52" s="31"/>
      <c r="B52" s="31"/>
      <c r="C52" s="31"/>
      <c r="D52" s="31"/>
      <c r="E52" s="31"/>
      <c r="F52" s="31"/>
      <c r="G52" s="31"/>
      <c r="H52" s="31"/>
      <c r="I52" s="31"/>
      <c r="J52" s="31"/>
      <c r="K52" s="31"/>
      <c r="L52" s="31"/>
      <c r="M52" s="31"/>
      <c r="N52" s="31"/>
    </row>
    <row r="53" spans="1:14">
      <c r="A53" s="31"/>
      <c r="B53" s="31"/>
      <c r="C53" s="31"/>
      <c r="D53" s="31"/>
      <c r="E53" s="31"/>
      <c r="F53" s="31"/>
      <c r="G53" s="31"/>
      <c r="H53" s="31"/>
      <c r="I53" s="31"/>
      <c r="J53" s="31"/>
      <c r="K53" s="31"/>
      <c r="L53" s="31"/>
      <c r="M53" s="31"/>
      <c r="N53" s="31"/>
    </row>
    <row r="54" spans="1:14">
      <c r="A54" s="31"/>
      <c r="B54" s="31"/>
      <c r="C54" s="31"/>
      <c r="D54" s="31"/>
      <c r="E54" s="31"/>
      <c r="F54" s="31"/>
      <c r="G54" s="31"/>
      <c r="H54" s="31"/>
      <c r="I54" s="31"/>
      <c r="J54" s="31"/>
      <c r="K54" s="31"/>
      <c r="L54" s="31"/>
      <c r="M54" s="31"/>
      <c r="N54" s="31"/>
    </row>
    <row r="55" spans="1:14">
      <c r="A55" s="31"/>
      <c r="B55" s="31"/>
      <c r="C55" s="31"/>
      <c r="D55" s="31"/>
      <c r="E55" s="31"/>
      <c r="F55" s="31"/>
      <c r="G55" s="31"/>
      <c r="H55" s="31"/>
      <c r="I55" s="31"/>
      <c r="J55" s="31"/>
      <c r="K55" s="31"/>
      <c r="L55" s="31"/>
      <c r="M55" s="31"/>
      <c r="N55" s="31"/>
    </row>
    <row r="56" spans="1:14">
      <c r="A56" s="31"/>
      <c r="B56" s="31"/>
      <c r="C56" s="31"/>
      <c r="D56" s="31"/>
      <c r="E56" s="31"/>
      <c r="F56" s="31"/>
      <c r="G56" s="31"/>
      <c r="H56" s="31"/>
      <c r="I56" s="31"/>
      <c r="J56" s="31"/>
      <c r="K56" s="31"/>
      <c r="L56" s="31"/>
      <c r="M56" s="31"/>
      <c r="N56" s="31"/>
    </row>
    <row r="57" spans="1:14">
      <c r="A57" s="31"/>
      <c r="B57" s="31"/>
      <c r="C57" s="31"/>
      <c r="D57" s="31"/>
      <c r="E57" s="31"/>
      <c r="F57" s="31"/>
      <c r="G57" s="31"/>
      <c r="H57" s="31"/>
      <c r="I57" s="31"/>
      <c r="J57" s="31"/>
      <c r="K57" s="31"/>
      <c r="L57" s="31"/>
      <c r="M57" s="31"/>
      <c r="N57" s="31"/>
    </row>
    <row r="58" spans="1:14">
      <c r="A58" s="31"/>
      <c r="B58" s="31"/>
      <c r="C58" s="31"/>
      <c r="D58" s="31"/>
      <c r="E58" s="31"/>
      <c r="F58" s="31"/>
      <c r="G58" s="31"/>
      <c r="H58" s="31"/>
      <c r="I58" s="31"/>
      <c r="J58" s="31"/>
      <c r="K58" s="31"/>
      <c r="L58" s="31"/>
      <c r="M58" s="31"/>
      <c r="N58" s="31"/>
    </row>
    <row r="59" spans="1:14">
      <c r="A59" s="31"/>
      <c r="B59" s="31"/>
      <c r="C59" s="31"/>
      <c r="D59" s="31"/>
      <c r="E59" s="31"/>
      <c r="F59" s="31"/>
      <c r="G59" s="31"/>
      <c r="H59" s="31"/>
      <c r="I59" s="31"/>
      <c r="J59" s="31"/>
      <c r="K59" s="31"/>
      <c r="L59" s="31"/>
      <c r="M59" s="31"/>
      <c r="N59" s="31"/>
    </row>
    <row r="60" spans="1:14">
      <c r="A60" s="31"/>
      <c r="B60" s="31"/>
      <c r="C60" s="31"/>
      <c r="D60" s="31"/>
      <c r="E60" s="31"/>
      <c r="F60" s="31"/>
      <c r="G60" s="31"/>
      <c r="H60" s="31"/>
      <c r="I60" s="31"/>
      <c r="J60" s="31"/>
      <c r="K60" s="31"/>
      <c r="L60" s="31"/>
      <c r="M60" s="31"/>
      <c r="N60" s="31"/>
    </row>
    <row r="61" spans="1:14">
      <c r="A61" s="27"/>
      <c r="B61" s="27"/>
      <c r="C61" s="27"/>
      <c r="D61" s="27"/>
      <c r="E61" s="27"/>
      <c r="F61" s="27"/>
      <c r="G61" s="27"/>
      <c r="H61" s="27"/>
      <c r="I61" s="27"/>
      <c r="J61" s="27"/>
      <c r="K61" s="27"/>
      <c r="L61" s="27"/>
      <c r="M61" s="27"/>
      <c r="N61" s="27"/>
    </row>
    <row r="62" spans="1:14">
      <c r="A62" s="27"/>
      <c r="B62" s="27"/>
      <c r="C62" s="27"/>
      <c r="D62" s="27"/>
      <c r="E62" s="27"/>
      <c r="F62" s="27"/>
      <c r="G62" s="27"/>
      <c r="H62" s="27"/>
      <c r="I62" s="27"/>
      <c r="J62" s="27"/>
      <c r="K62" s="27"/>
      <c r="L62" s="27"/>
      <c r="M62" s="27"/>
      <c r="N62" s="27"/>
    </row>
    <row r="63" spans="1:14">
      <c r="A63" s="27"/>
      <c r="B63" s="27"/>
      <c r="C63" s="27"/>
      <c r="D63" s="27"/>
      <c r="E63" s="27"/>
      <c r="F63" s="27"/>
      <c r="G63" s="27"/>
      <c r="H63" s="27"/>
      <c r="I63" s="27"/>
      <c r="J63" s="27"/>
      <c r="K63" s="27"/>
      <c r="L63" s="27"/>
      <c r="M63" s="27"/>
      <c r="N63" s="27"/>
    </row>
    <row r="64" spans="1:14">
      <c r="A64" s="27"/>
      <c r="B64" s="27"/>
      <c r="C64" s="27"/>
      <c r="D64" s="27"/>
      <c r="E64" s="27"/>
      <c r="F64" s="27"/>
      <c r="G64" s="27"/>
      <c r="H64" s="27"/>
      <c r="I64" s="27"/>
      <c r="J64" s="27"/>
      <c r="K64" s="27"/>
      <c r="L64" s="27"/>
      <c r="M64" s="27"/>
      <c r="N64" s="27"/>
    </row>
    <row r="65" spans="1:14">
      <c r="A65" s="27"/>
      <c r="B65" s="27"/>
      <c r="C65" s="27"/>
      <c r="D65" s="27"/>
      <c r="E65" s="27"/>
      <c r="F65" s="27"/>
      <c r="G65" s="27"/>
      <c r="H65" s="27"/>
      <c r="I65" s="27"/>
      <c r="J65" s="27"/>
      <c r="K65" s="27"/>
      <c r="L65" s="27"/>
      <c r="M65" s="27"/>
      <c r="N65" s="27"/>
    </row>
    <row r="66" spans="1:14">
      <c r="A66" s="27"/>
      <c r="B66" s="27"/>
      <c r="C66" s="27"/>
      <c r="D66" s="27"/>
      <c r="E66" s="27"/>
      <c r="F66" s="27"/>
      <c r="G66" s="27"/>
      <c r="H66" s="27"/>
      <c r="I66" s="27"/>
      <c r="J66" s="27"/>
      <c r="K66" s="27"/>
      <c r="L66" s="27"/>
      <c r="M66" s="27"/>
      <c r="N66" s="27"/>
    </row>
    <row r="67" spans="1:14">
      <c r="A67" s="27"/>
      <c r="B67" s="27"/>
      <c r="C67" s="27"/>
      <c r="D67" s="27"/>
      <c r="E67" s="27"/>
      <c r="F67" s="27"/>
      <c r="G67" s="27"/>
      <c r="H67" s="27"/>
      <c r="I67" s="27"/>
      <c r="J67" s="27"/>
      <c r="K67" s="27"/>
      <c r="L67" s="27"/>
      <c r="M67" s="27"/>
      <c r="N67" s="27"/>
    </row>
    <row r="68" spans="1:14">
      <c r="A68" s="27"/>
      <c r="B68" s="27"/>
      <c r="C68" s="27"/>
      <c r="D68" s="27"/>
      <c r="E68" s="27"/>
      <c r="F68" s="27"/>
      <c r="G68" s="27"/>
      <c r="H68" s="27"/>
      <c r="I68" s="27"/>
      <c r="J68" s="27"/>
      <c r="K68" s="27"/>
      <c r="L68" s="27"/>
      <c r="M68" s="27"/>
      <c r="N68" s="27"/>
    </row>
    <row r="69" spans="1:14">
      <c r="A69" s="27"/>
      <c r="B69" s="27"/>
      <c r="C69" s="27"/>
      <c r="D69" s="27"/>
      <c r="E69" s="27"/>
      <c r="F69" s="27"/>
      <c r="G69" s="27"/>
      <c r="H69" s="27"/>
      <c r="I69" s="27"/>
      <c r="J69" s="27"/>
      <c r="K69" s="27"/>
      <c r="L69" s="27"/>
      <c r="M69" s="27"/>
      <c r="N69" s="27"/>
    </row>
    <row r="70" spans="1:14">
      <c r="A70" s="27"/>
      <c r="B70" s="27"/>
      <c r="C70" s="27"/>
      <c r="D70" s="27"/>
      <c r="E70" s="27"/>
      <c r="F70" s="27"/>
      <c r="G70" s="27"/>
      <c r="H70" s="27"/>
      <c r="I70" s="27"/>
      <c r="J70" s="27"/>
      <c r="K70" s="27"/>
      <c r="L70" s="27"/>
      <c r="M70" s="27"/>
      <c r="N70" s="27"/>
    </row>
    <row r="71" spans="1:14">
      <c r="A71" s="27"/>
      <c r="B71" s="27"/>
      <c r="C71" s="27"/>
      <c r="D71" s="27"/>
      <c r="E71" s="27"/>
      <c r="F71" s="27"/>
      <c r="G71" s="27"/>
      <c r="H71" s="27"/>
      <c r="I71" s="27"/>
      <c r="J71" s="27"/>
      <c r="K71" s="27"/>
      <c r="L71" s="27"/>
      <c r="M71" s="27"/>
      <c r="N71" s="27"/>
    </row>
    <row r="72" spans="1:14">
      <c r="A72" s="27"/>
      <c r="B72" s="27"/>
      <c r="C72" s="27"/>
      <c r="D72" s="27"/>
      <c r="E72" s="27"/>
      <c r="F72" s="27"/>
      <c r="G72" s="27"/>
      <c r="H72" s="27"/>
      <c r="I72" s="27"/>
      <c r="J72" s="27"/>
      <c r="K72" s="27"/>
      <c r="L72" s="27"/>
      <c r="M72" s="27"/>
      <c r="N72" s="27"/>
    </row>
    <row r="73" spans="1:14">
      <c r="A73" s="27"/>
      <c r="B73" s="27"/>
      <c r="C73" s="27"/>
      <c r="D73" s="27"/>
      <c r="E73" s="27"/>
      <c r="F73" s="27"/>
      <c r="G73" s="27"/>
      <c r="H73" s="27"/>
      <c r="I73" s="27"/>
      <c r="J73" s="27"/>
      <c r="K73" s="27"/>
      <c r="L73" s="27"/>
      <c r="M73" s="27"/>
      <c r="N73" s="27"/>
    </row>
    <row r="74" spans="1:14">
      <c r="A74" s="27"/>
      <c r="B74" s="27"/>
      <c r="C74" s="27"/>
      <c r="D74" s="27"/>
      <c r="E74" s="27"/>
      <c r="F74" s="27"/>
      <c r="G74" s="27"/>
      <c r="H74" s="27"/>
      <c r="I74" s="27"/>
      <c r="J74" s="27"/>
      <c r="K74" s="27"/>
      <c r="L74" s="27"/>
      <c r="M74" s="27"/>
      <c r="N74" s="27"/>
    </row>
  </sheetData>
  <sheetProtection algorithmName="SHA-512" hashValue="epy/eMNYS2v6OiHtYw/2AO12jWeLLvPmfyU4cn+xSnh/PLVKN5I1Pxr1L9fTaH9Id9Cb6A6gjMuMZ8EVqTKrUQ==" saltValue="uiTOBTghALXqLirYLCvMGw==" spinCount="100000" sheet="1" objects="1" scenarios="1" selectLockedCells="1"/>
  <mergeCells count="64">
    <mergeCell ref="E37:G39"/>
    <mergeCell ref="J36:M39"/>
    <mergeCell ref="E26:F27"/>
    <mergeCell ref="B33:D33"/>
    <mergeCell ref="E33:F33"/>
    <mergeCell ref="E32:F32"/>
    <mergeCell ref="E36:G36"/>
    <mergeCell ref="I31:M31"/>
    <mergeCell ref="I32:K33"/>
    <mergeCell ref="L32:M33"/>
    <mergeCell ref="E31:F31"/>
    <mergeCell ref="I27:K28"/>
    <mergeCell ref="E29:F29"/>
    <mergeCell ref="E30:F30"/>
    <mergeCell ref="B29:D29"/>
    <mergeCell ref="B37:D39"/>
    <mergeCell ref="I24:K25"/>
    <mergeCell ref="I26:K26"/>
    <mergeCell ref="B24:D25"/>
    <mergeCell ref="B26:D27"/>
    <mergeCell ref="L24:M25"/>
    <mergeCell ref="L26:M26"/>
    <mergeCell ref="L27:M28"/>
    <mergeCell ref="E28:F28"/>
    <mergeCell ref="E24:F25"/>
    <mergeCell ref="B28:D28"/>
    <mergeCell ref="D19:H20"/>
    <mergeCell ref="I19:M20"/>
    <mergeCell ref="A21:N21"/>
    <mergeCell ref="B23:F23"/>
    <mergeCell ref="I23:M23"/>
    <mergeCell ref="B22:M22"/>
    <mergeCell ref="A1:N1"/>
    <mergeCell ref="A2:N2"/>
    <mergeCell ref="A5:N5"/>
    <mergeCell ref="I11:M12"/>
    <mergeCell ref="D11:H12"/>
    <mergeCell ref="I8:M8"/>
    <mergeCell ref="D8:H8"/>
    <mergeCell ref="B11:C12"/>
    <mergeCell ref="B8:C8"/>
    <mergeCell ref="B6:C7"/>
    <mergeCell ref="D6:H7"/>
    <mergeCell ref="I6:M7"/>
    <mergeCell ref="D9:H10"/>
    <mergeCell ref="B9:C10"/>
    <mergeCell ref="I9:M10"/>
    <mergeCell ref="B3:M4"/>
    <mergeCell ref="B36:D36"/>
    <mergeCell ref="A41:C41"/>
    <mergeCell ref="B35:G35"/>
    <mergeCell ref="J35:M35"/>
    <mergeCell ref="D13:H14"/>
    <mergeCell ref="B13:C14"/>
    <mergeCell ref="I13:M14"/>
    <mergeCell ref="B15:C16"/>
    <mergeCell ref="D15:H16"/>
    <mergeCell ref="I15:M16"/>
    <mergeCell ref="L29:M29"/>
    <mergeCell ref="I29:K29"/>
    <mergeCell ref="B17:C18"/>
    <mergeCell ref="D17:H18"/>
    <mergeCell ref="I17:M18"/>
    <mergeCell ref="B19:C20"/>
  </mergeCells>
  <conditionalFormatting sqref="B37">
    <cfRule type="cellIs" dxfId="6" priority="7" operator="lessThan">
      <formula>0</formula>
    </cfRule>
  </conditionalFormatting>
  <conditionalFormatting sqref="B37:D39">
    <cfRule type="cellIs" dxfId="5" priority="1" operator="greaterThan">
      <formula>0</formula>
    </cfRule>
    <cfRule type="cellIs" dxfId="4" priority="2" operator="greaterThan">
      <formula>"o"</formula>
    </cfRule>
  </conditionalFormatting>
  <conditionalFormatting sqref="E37:G39">
    <cfRule type="cellIs" dxfId="3" priority="6" operator="lessThan">
      <formula>0</formula>
    </cfRule>
  </conditionalFormatting>
  <conditionalFormatting sqref="J36:M39">
    <cfRule type="cellIs" dxfId="2" priority="3" operator="lessThan">
      <formula>0</formula>
    </cfRule>
    <cfRule type="cellIs" dxfId="1" priority="4" operator="greaterThan">
      <formula>0</formula>
    </cfRule>
  </conditionalFormatting>
  <pageMargins left="0.7" right="0.7" top="0.75" bottom="0.75" header="0.3" footer="0.3"/>
  <pageSetup scale="6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pageSetUpPr autoPageBreaks="0" fitToPage="1"/>
  </sheetPr>
  <dimension ref="B1:P371"/>
  <sheetViews>
    <sheetView showGridLines="0" view="pageBreakPreview" zoomScale="60" zoomScaleNormal="100" workbookViewId="0">
      <selection activeCell="M7" sqref="M7"/>
    </sheetView>
  </sheetViews>
  <sheetFormatPr defaultRowHeight="13.8"/>
  <cols>
    <col min="1" max="1" width="2.59765625" customWidth="1"/>
    <col min="2" max="2" width="6.8984375" customWidth="1"/>
    <col min="3" max="3" width="15" customWidth="1"/>
    <col min="4" max="4" width="16.69921875" customWidth="1"/>
    <col min="5" max="10" width="15.59765625" customWidth="1"/>
    <col min="11" max="11" width="17.59765625" customWidth="1"/>
    <col min="12" max="12" width="12.69921875" customWidth="1"/>
    <col min="13" max="13" width="10.8984375" bestFit="1" customWidth="1"/>
    <col min="14" max="14" width="12.3984375" customWidth="1"/>
    <col min="15" max="15" width="16.59765625" customWidth="1"/>
    <col min="16" max="16" width="17.8984375" customWidth="1"/>
  </cols>
  <sheetData>
    <row r="1" spans="2:16" ht="30" customHeight="1" thickBot="1">
      <c r="B1" s="1" t="s">
        <v>21</v>
      </c>
      <c r="C1" s="1"/>
      <c r="D1" s="1"/>
      <c r="E1" s="1"/>
      <c r="F1" s="1"/>
      <c r="G1" s="1"/>
      <c r="H1" s="1"/>
      <c r="I1" s="1"/>
      <c r="J1" s="1"/>
      <c r="K1" s="1"/>
    </row>
    <row r="2" spans="2:16" ht="20.100000000000001" customHeight="1" thickTop="1" thickBot="1">
      <c r="C2" s="2" t="s">
        <v>7</v>
      </c>
      <c r="D2" s="2"/>
      <c r="E2" s="2"/>
      <c r="G2" s="2" t="s">
        <v>8</v>
      </c>
      <c r="H2" s="2"/>
      <c r="I2" s="2"/>
      <c r="K2" s="2" t="s">
        <v>7</v>
      </c>
      <c r="L2" s="2"/>
      <c r="M2" s="2"/>
    </row>
    <row r="3" spans="2:16" ht="14.25" customHeight="1">
      <c r="C3" s="147" t="s">
        <v>0</v>
      </c>
      <c r="D3" s="147"/>
      <c r="E3" s="4">
        <f>'Should I Rent or Buy Tool'!E24-'Should I Rent or Buy Tool'!E26</f>
        <v>0</v>
      </c>
      <c r="G3" s="147" t="s">
        <v>2</v>
      </c>
      <c r="H3" s="147"/>
      <c r="I3" s="6" t="str">
        <f ca="1">IF(LoanIsGood,-PMT(InterestRate/PaymentsPerYear,ScheduledNumberOfPayments,LoanAmount),"")</f>
        <v/>
      </c>
      <c r="K3" s="147" t="s">
        <v>30</v>
      </c>
      <c r="L3" s="147"/>
      <c r="M3" s="4">
        <f>'Should I Rent or Buy Tool'!E30/12</f>
        <v>0</v>
      </c>
    </row>
    <row r="4" spans="2:16" ht="14.4">
      <c r="C4" s="16" t="s">
        <v>22</v>
      </c>
      <c r="D4" s="21" t="s">
        <v>23</v>
      </c>
      <c r="E4" s="15">
        <f>'Should I Rent or Buy Tool'!E33</f>
        <v>0</v>
      </c>
      <c r="G4" s="146" t="s">
        <v>3</v>
      </c>
      <c r="H4" s="146"/>
      <c r="I4" s="17" t="str">
        <f ca="1">IF(LoanIsGood,LoanPeriod*PaymentsPerYear,"")</f>
        <v/>
      </c>
      <c r="K4" s="16" t="s">
        <v>29</v>
      </c>
      <c r="L4" s="21"/>
      <c r="M4" s="23">
        <f>'Should I Rent or Buy Tool'!E29/12</f>
        <v>0</v>
      </c>
    </row>
    <row r="5" spans="2:16" ht="14.4">
      <c r="C5" s="146" t="s">
        <v>25</v>
      </c>
      <c r="D5" s="146"/>
      <c r="E5" s="8">
        <f>'Should I Rent or Buy Tool'!E32</f>
        <v>0</v>
      </c>
      <c r="G5" s="146" t="s">
        <v>4</v>
      </c>
      <c r="H5" s="146"/>
      <c r="I5" s="17" t="b">
        <f ca="1">ActualNumberOfPayments</f>
        <v>0</v>
      </c>
      <c r="K5" s="146" t="s">
        <v>28</v>
      </c>
      <c r="L5" s="146"/>
      <c r="M5" s="24">
        <f>'Should I Rent or Buy Tool'!E31</f>
        <v>0</v>
      </c>
    </row>
    <row r="6" spans="2:16" ht="14.4">
      <c r="C6" s="146" t="s">
        <v>24</v>
      </c>
      <c r="D6" s="146"/>
      <c r="E6" s="9">
        <v>12</v>
      </c>
      <c r="G6" s="146" t="s">
        <v>26</v>
      </c>
      <c r="H6" s="146"/>
      <c r="I6" s="22" t="e">
        <f ca="1">(I4-I5)/E6</f>
        <v>#VALUE!</v>
      </c>
      <c r="K6" s="146" t="s">
        <v>85</v>
      </c>
      <c r="L6" s="146"/>
      <c r="M6" s="9"/>
    </row>
    <row r="7" spans="2:16" ht="14.4">
      <c r="C7" s="146" t="s">
        <v>27</v>
      </c>
      <c r="D7" s="146"/>
      <c r="E7" s="11">
        <f ca="1">TODAY()</f>
        <v>45284</v>
      </c>
      <c r="G7" s="146" t="s">
        <v>5</v>
      </c>
      <c r="H7" s="146"/>
      <c r="I7" s="7">
        <f ca="1">TotalEarlyPayments</f>
        <v>0</v>
      </c>
      <c r="K7" s="149" t="s">
        <v>77</v>
      </c>
      <c r="L7" s="149"/>
      <c r="M7" s="29" t="str">
        <f ca="1">IF('Should I Rent or Buy Tool'!L32=1,'Home Purchase Amortization'!D23,IF('Should I Rent or Buy Tool'!L32=2,D35,IF('Should I Rent or Buy Tool'!L32=3,D47,IF('Should I Rent or Buy Tool'!L32=4,D59,IF('Should I Rent or Buy Tool'!L32=5,D71,IF('Should I Rent or Buy Tool'!L32=6,D83,IF('Should I Rent or Buy Tool'!L32=7,D95,IF('Should I Rent or Buy Tool'!L32=8,D107,IF('Should I Rent or Buy Tool'!L32=9,D119,IF('Should I Rent or Buy Tool'!L32=10,D131,IF('Should I Rent or Buy Tool'!L32=11,D143,IF('Should I Rent or Buy Tool'!L32=12,D155,IF('Should I Rent or Buy Tool'!L32=13,D167,IF('Should I Rent or Buy Tool'!L32=14,D179,IF('Should I Rent or Buy Tool'!L32=15,D191,IF('Should I Rent or Buy Tool'!L32=16,D203,IF('Should I Rent or Buy Tool'!L32=17,D215,IF('Should I Rent or Buy Tool'!L32=18,D227,IF('Should I Rent or Buy Tool'!L32=19,D239,IF('Should I Rent or Buy Tool'!L32=20,D251,IF('Should I Rent or Buy Tool'!L32=21,D263,IF('Should I Rent or Buy Tool'!L32=22,D275,IF('Should I Rent or Buy Tool'!L32=23,D287,IF('Should I Rent or Buy Tool'!L32=24,D299,IF('Should I Rent or Buy Tool'!L32=25,D311,IF('Should I Rent or Buy Tool'!L32=26,D323,IF('Should I Rent or Buy Tool'!L32=27,D335,IF('Should I Rent or Buy Tool'!L32=28,D347,IF('Should I Rent or Buy Tool'!L32=29,D359,IF('Should I Rent or Buy Tool'!L32&gt;29,0,D12))))))))))))))))))))))))))))))</f>
        <v/>
      </c>
    </row>
    <row r="8" spans="2:16" ht="14.4">
      <c r="G8" s="146" t="s">
        <v>6</v>
      </c>
      <c r="H8" s="146"/>
      <c r="I8" s="7">
        <f ca="1">TotalInterest</f>
        <v>0</v>
      </c>
      <c r="K8" s="150"/>
      <c r="L8" s="150"/>
    </row>
    <row r="9" spans="2:16" ht="14.4">
      <c r="C9" s="146" t="s">
        <v>1</v>
      </c>
      <c r="D9" s="146"/>
      <c r="E9" s="5"/>
      <c r="G9" s="3" t="s">
        <v>9</v>
      </c>
      <c r="H9" s="148" t="s">
        <v>20</v>
      </c>
      <c r="I9" s="148"/>
      <c r="K9" s="149" t="s">
        <v>78</v>
      </c>
      <c r="L9" s="149"/>
      <c r="M9" s="5" t="e">
        <f ca="1">IF('Should I Rent or Buy Tool'!L32&lt;31,('Home Purchase Amortization'!P12*12*'Should I Rent or Buy Tool'!L32),('Home Purchase Amortization'!P12*360))</f>
        <v>#VALUE!</v>
      </c>
    </row>
    <row r="10" spans="2:16">
      <c r="K10" s="151"/>
      <c r="L10" s="151"/>
    </row>
    <row r="11" spans="2:16" ht="35.1" customHeight="1">
      <c r="B11" s="13" t="s">
        <v>10</v>
      </c>
      <c r="C11" s="13" t="s">
        <v>11</v>
      </c>
      <c r="D11" s="13" t="s">
        <v>12</v>
      </c>
      <c r="E11" s="13" t="s">
        <v>13</v>
      </c>
      <c r="F11" s="13" t="s">
        <v>14</v>
      </c>
      <c r="G11" s="13" t="s">
        <v>15</v>
      </c>
      <c r="H11" s="13" t="s">
        <v>16</v>
      </c>
      <c r="I11" s="13" t="s">
        <v>17</v>
      </c>
      <c r="J11" s="13" t="s">
        <v>18</v>
      </c>
      <c r="K11" s="13" t="s">
        <v>19</v>
      </c>
      <c r="L11" s="13" t="s">
        <v>33</v>
      </c>
      <c r="M11" s="13" t="s">
        <v>34</v>
      </c>
      <c r="N11" s="13" t="s">
        <v>31</v>
      </c>
      <c r="O11" s="13" t="s">
        <v>35</v>
      </c>
      <c r="P11" s="13" t="s">
        <v>32</v>
      </c>
    </row>
    <row r="12" spans="2:16">
      <c r="B12" s="18" t="str">
        <f ca="1">IF(LoanIsGood,IF(ROW()-ROW(PaymentSchedule[[#Headers],[PMT NO]])&gt;ScheduledNumberOfPayments,"",ROW()-ROW(PaymentSchedule[[#Headers],[PMT NO]])),"")</f>
        <v/>
      </c>
      <c r="C12" s="12" t="str">
        <f ca="1">IF(PaymentSchedule[[#This Row],[PMT NO]]&lt;&gt;"",EOMONTH(LoanStartDate,ROW(PaymentSchedule[[#This Row],[PMT NO]])-ROW(PaymentSchedule[[#Headers],[PMT NO]])-2)+DAY(LoanStartDate),"")</f>
        <v/>
      </c>
      <c r="D12" s="14" t="str">
        <f ca="1">IF(PaymentSchedule[[#This Row],[PMT NO]]&lt;&gt;"",IF(ROW()-ROW(PaymentSchedule[[#Headers],[BEGINNING BALANCE]])=1,LoanAmount,INDEX(PaymentSchedule[ENDING BALANCE],ROW()-ROW(PaymentSchedule[[#Headers],[BEGINNING BALANCE]])-1)),"")</f>
        <v/>
      </c>
      <c r="E12" s="14" t="str">
        <f ca="1">IF(PaymentSchedule[[#This Row],[PMT NO]]&lt;&gt;"",ScheduledPayment,"")</f>
        <v/>
      </c>
      <c r="F1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2" s="14" t="str">
        <f ca="1">IF(PaymentSchedule[[#This Row],[PMT NO]]&lt;&gt;"",PaymentSchedule[[#This Row],[TOTAL PAYMENT]]-PaymentSchedule[[#This Row],[INTEREST]],"")</f>
        <v/>
      </c>
      <c r="I12" s="14" t="str">
        <f ca="1">IF(PaymentSchedule[[#This Row],[PMT NO]]&lt;&gt;"",PaymentSchedule[[#This Row],[BEGINNING BALANCE]]*(InterestRate/PaymentsPerYear),"")</f>
        <v/>
      </c>
      <c r="J12" s="14" t="str">
        <f ca="1">IF(PaymentSchedule[[#This Row],[PMT NO]]&lt;&gt;"",IF(PaymentSchedule[[#This Row],[SCHEDULED PAYMENT]]+PaymentSchedule[[#This Row],[EXTRA PAYMENT]]&lt;=PaymentSchedule[[#This Row],[BEGINNING BALANCE]],PaymentSchedule[[#This Row],[BEGINNING BALANCE]]-PaymentSchedule[[#This Row],[PRINCIPAL]],0),"")</f>
        <v/>
      </c>
      <c r="K12" s="14" t="str">
        <f ca="1">IF(PaymentSchedule[[#This Row],[PMT NO]]&lt;&gt;"",SUM(INDEX(PaymentSchedule[INTEREST],1,1):PaymentSchedule[[#This Row],[INTEREST]]),"")</f>
        <v/>
      </c>
      <c r="L12" s="25">
        <f>M3</f>
        <v>0</v>
      </c>
      <c r="M12" s="25">
        <f>M4</f>
        <v>0</v>
      </c>
      <c r="N12" s="25">
        <f>M5</f>
        <v>0</v>
      </c>
      <c r="O12" s="25" t="e">
        <f ca="1">PaymentSchedule[[#This Row],[HOA]]+PaymentSchedule[[#This Row],[TAXES]]+PaymentSchedule[[#This Row],[INSURANCE]]+PaymentSchedule[[#This Row],[TOTAL PAYMENT]]</f>
        <v>#VALUE!</v>
      </c>
      <c r="P12" s="26" t="e">
        <f ca="1">PaymentSchedule[[#This Row],[TOTAL MONTHLY PAYMENTS]]</f>
        <v>#VALUE!</v>
      </c>
    </row>
    <row r="13" spans="2:16">
      <c r="B13" s="10" t="str">
        <f ca="1">IF(LoanIsGood,IF(ROW()-ROW(PaymentSchedule[[#Headers],[PMT NO]])&gt;ScheduledNumberOfPayments,"",ROW()-ROW(PaymentSchedule[[#Headers],[PMT NO]])),"")</f>
        <v/>
      </c>
      <c r="C13" s="12" t="str">
        <f ca="1">IF(PaymentSchedule[[#This Row],[PMT NO]]&lt;&gt;"",EOMONTH(LoanStartDate,ROW(PaymentSchedule[[#This Row],[PMT NO]])-ROW(PaymentSchedule[[#Headers],[PMT NO]])-2)+DAY(LoanStartDate),"")</f>
        <v/>
      </c>
      <c r="D13" s="14" t="str">
        <f ca="1">IF(PaymentSchedule[[#This Row],[PMT NO]]&lt;&gt;"",IF(ROW()-ROW(PaymentSchedule[[#Headers],[BEGINNING BALANCE]])=1,LoanAmount,INDEX(PaymentSchedule[ENDING BALANCE],ROW()-ROW(PaymentSchedule[[#Headers],[BEGINNING BALANCE]])-1)),"")</f>
        <v/>
      </c>
      <c r="E13" s="14" t="str">
        <f ca="1">IF(PaymentSchedule[[#This Row],[PMT NO]]&lt;&gt;"",ScheduledPayment,"")</f>
        <v/>
      </c>
      <c r="F1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3" s="14" t="str">
        <f ca="1">IF(PaymentSchedule[[#This Row],[PMT NO]]&lt;&gt;"",PaymentSchedule[[#This Row],[TOTAL PAYMENT]]-PaymentSchedule[[#This Row],[INTEREST]],"")</f>
        <v/>
      </c>
      <c r="I13" s="14" t="str">
        <f ca="1">IF(PaymentSchedule[[#This Row],[PMT NO]]&lt;&gt;"",PaymentSchedule[[#This Row],[BEGINNING BALANCE]]*(InterestRate/PaymentsPerYear),"")</f>
        <v/>
      </c>
      <c r="J13" s="14" t="str">
        <f ca="1">IF(PaymentSchedule[[#This Row],[PMT NO]]&lt;&gt;"",IF(PaymentSchedule[[#This Row],[SCHEDULED PAYMENT]]+PaymentSchedule[[#This Row],[EXTRA PAYMENT]]&lt;=PaymentSchedule[[#This Row],[BEGINNING BALANCE]],PaymentSchedule[[#This Row],[BEGINNING BALANCE]]-PaymentSchedule[[#This Row],[PRINCIPAL]],0),"")</f>
        <v/>
      </c>
      <c r="K13" s="14" t="str">
        <f ca="1">IF(PaymentSchedule[[#This Row],[PMT NO]]&lt;&gt;"",SUM(INDEX(PaymentSchedule[INTEREST],1,1):PaymentSchedule[[#This Row],[INTEREST]]),"")</f>
        <v/>
      </c>
      <c r="L13" s="25">
        <f t="shared" ref="L13:N14" si="0">L12</f>
        <v>0</v>
      </c>
      <c r="M13" s="25">
        <f t="shared" si="0"/>
        <v>0</v>
      </c>
      <c r="N13" s="25">
        <f t="shared" si="0"/>
        <v>0</v>
      </c>
      <c r="O13" s="25" t="e">
        <f ca="1">PaymentSchedule[[#This Row],[HOA]]+PaymentSchedule[[#This Row],[TAXES]]+PaymentSchedule[[#This Row],[INSURANCE]]+PaymentSchedule[[#This Row],[TOTAL PAYMENT]]</f>
        <v>#VALUE!</v>
      </c>
      <c r="P13" s="25" t="e">
        <f ca="1">P12+PaymentSchedule[[#This Row],[TOTAL MONTHLY PAYMENTS]]</f>
        <v>#VALUE!</v>
      </c>
    </row>
    <row r="14" spans="2:16">
      <c r="B14" s="10" t="str">
        <f ca="1">IF(LoanIsGood,IF(ROW()-ROW(PaymentSchedule[[#Headers],[PMT NO]])&gt;ScheduledNumberOfPayments,"",ROW()-ROW(PaymentSchedule[[#Headers],[PMT NO]])),"")</f>
        <v/>
      </c>
      <c r="C14" s="12" t="str">
        <f ca="1">IF(PaymentSchedule[[#This Row],[PMT NO]]&lt;&gt;"",EOMONTH(LoanStartDate,ROW(PaymentSchedule[[#This Row],[PMT NO]])-ROW(PaymentSchedule[[#Headers],[PMT NO]])-2)+DAY(LoanStartDate),"")</f>
        <v/>
      </c>
      <c r="D14" s="14" t="str">
        <f ca="1">IF(PaymentSchedule[[#This Row],[PMT NO]]&lt;&gt;"",IF(ROW()-ROW(PaymentSchedule[[#Headers],[BEGINNING BALANCE]])=1,LoanAmount,INDEX(PaymentSchedule[ENDING BALANCE],ROW()-ROW(PaymentSchedule[[#Headers],[BEGINNING BALANCE]])-1)),"")</f>
        <v/>
      </c>
      <c r="E14" s="14" t="str">
        <f ca="1">IF(PaymentSchedule[[#This Row],[PMT NO]]&lt;&gt;"",ScheduledPayment,"")</f>
        <v/>
      </c>
      <c r="F1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4" s="14" t="str">
        <f ca="1">IF(PaymentSchedule[[#This Row],[PMT NO]]&lt;&gt;"",PaymentSchedule[[#This Row],[TOTAL PAYMENT]]-PaymentSchedule[[#This Row],[INTEREST]],"")</f>
        <v/>
      </c>
      <c r="I14" s="14" t="str">
        <f ca="1">IF(PaymentSchedule[[#This Row],[PMT NO]]&lt;&gt;"",PaymentSchedule[[#This Row],[BEGINNING BALANCE]]*(InterestRate/PaymentsPerYear),"")</f>
        <v/>
      </c>
      <c r="J14" s="14" t="str">
        <f ca="1">IF(PaymentSchedule[[#This Row],[PMT NO]]&lt;&gt;"",IF(PaymentSchedule[[#This Row],[SCHEDULED PAYMENT]]+PaymentSchedule[[#This Row],[EXTRA PAYMENT]]&lt;=PaymentSchedule[[#This Row],[BEGINNING BALANCE]],PaymentSchedule[[#This Row],[BEGINNING BALANCE]]-PaymentSchedule[[#This Row],[PRINCIPAL]],0),"")</f>
        <v/>
      </c>
      <c r="K14" s="14" t="str">
        <f ca="1">IF(PaymentSchedule[[#This Row],[PMT NO]]&lt;&gt;"",SUM(INDEX(PaymentSchedule[INTEREST],1,1):PaymentSchedule[[#This Row],[INTEREST]]),"")</f>
        <v/>
      </c>
      <c r="L14" s="25">
        <f t="shared" si="0"/>
        <v>0</v>
      </c>
      <c r="M14" s="25">
        <f t="shared" si="0"/>
        <v>0</v>
      </c>
      <c r="N14" s="25">
        <f t="shared" si="0"/>
        <v>0</v>
      </c>
      <c r="O14" s="25" t="e">
        <f ca="1">PaymentSchedule[[#This Row],[HOA]]+PaymentSchedule[[#This Row],[TAXES]]+PaymentSchedule[[#This Row],[INSURANCE]]+PaymentSchedule[[#This Row],[TOTAL PAYMENT]]</f>
        <v>#VALUE!</v>
      </c>
      <c r="P14" s="25" t="e">
        <f ca="1">P13+PaymentSchedule[[#This Row],[TOTAL MONTHLY PAYMENTS]]</f>
        <v>#VALUE!</v>
      </c>
    </row>
    <row r="15" spans="2:16">
      <c r="B15" s="10" t="str">
        <f ca="1">IF(LoanIsGood,IF(ROW()-ROW(PaymentSchedule[[#Headers],[PMT NO]])&gt;ScheduledNumberOfPayments,"",ROW()-ROW(PaymentSchedule[[#Headers],[PMT NO]])),"")</f>
        <v/>
      </c>
      <c r="C15" s="12" t="str">
        <f ca="1">IF(PaymentSchedule[[#This Row],[PMT NO]]&lt;&gt;"",EOMONTH(LoanStartDate,ROW(PaymentSchedule[[#This Row],[PMT NO]])-ROW(PaymentSchedule[[#Headers],[PMT NO]])-2)+DAY(LoanStartDate),"")</f>
        <v/>
      </c>
      <c r="D15" s="14" t="str">
        <f ca="1">IF(PaymentSchedule[[#This Row],[PMT NO]]&lt;&gt;"",IF(ROW()-ROW(PaymentSchedule[[#Headers],[BEGINNING BALANCE]])=1,LoanAmount,INDEX(PaymentSchedule[ENDING BALANCE],ROW()-ROW(PaymentSchedule[[#Headers],[BEGINNING BALANCE]])-1)),"")</f>
        <v/>
      </c>
      <c r="E15" s="14" t="str">
        <f ca="1">IF(PaymentSchedule[[#This Row],[PMT NO]]&lt;&gt;"",ScheduledPayment,"")</f>
        <v/>
      </c>
      <c r="F1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5" s="14" t="str">
        <f ca="1">IF(PaymentSchedule[[#This Row],[PMT NO]]&lt;&gt;"",PaymentSchedule[[#This Row],[TOTAL PAYMENT]]-PaymentSchedule[[#This Row],[INTEREST]],"")</f>
        <v/>
      </c>
      <c r="I15" s="14" t="str">
        <f ca="1">IF(PaymentSchedule[[#This Row],[PMT NO]]&lt;&gt;"",PaymentSchedule[[#This Row],[BEGINNING BALANCE]]*(InterestRate/PaymentsPerYear),"")</f>
        <v/>
      </c>
      <c r="J15" s="14" t="str">
        <f ca="1">IF(PaymentSchedule[[#This Row],[PMT NO]]&lt;&gt;"",IF(PaymentSchedule[[#This Row],[SCHEDULED PAYMENT]]+PaymentSchedule[[#This Row],[EXTRA PAYMENT]]&lt;=PaymentSchedule[[#This Row],[BEGINNING BALANCE]],PaymentSchedule[[#This Row],[BEGINNING BALANCE]]-PaymentSchedule[[#This Row],[PRINCIPAL]],0),"")</f>
        <v/>
      </c>
      <c r="K15" s="14" t="str">
        <f ca="1">IF(PaymentSchedule[[#This Row],[PMT NO]]&lt;&gt;"",SUM(INDEX(PaymentSchedule[INTEREST],1,1):PaymentSchedule[[#This Row],[INTEREST]]),"")</f>
        <v/>
      </c>
      <c r="L15" s="25">
        <f t="shared" ref="L15:L78" si="1">L14</f>
        <v>0</v>
      </c>
      <c r="M15" s="25">
        <f t="shared" ref="M15:M78" si="2">M14</f>
        <v>0</v>
      </c>
      <c r="N15" s="25">
        <f t="shared" ref="N15:N78" si="3">N14</f>
        <v>0</v>
      </c>
      <c r="O15" s="25" t="e">
        <f ca="1">PaymentSchedule[[#This Row],[HOA]]+PaymentSchedule[[#This Row],[TAXES]]+PaymentSchedule[[#This Row],[INSURANCE]]+PaymentSchedule[[#This Row],[TOTAL PAYMENT]]</f>
        <v>#VALUE!</v>
      </c>
      <c r="P15" s="25" t="e">
        <f ca="1">P14+PaymentSchedule[[#This Row],[TOTAL MONTHLY PAYMENTS]]</f>
        <v>#VALUE!</v>
      </c>
    </row>
    <row r="16" spans="2:16">
      <c r="B16" s="10" t="str">
        <f ca="1">IF(LoanIsGood,IF(ROW()-ROW(PaymentSchedule[[#Headers],[PMT NO]])&gt;ScheduledNumberOfPayments,"",ROW()-ROW(PaymentSchedule[[#Headers],[PMT NO]])),"")</f>
        <v/>
      </c>
      <c r="C16" s="12" t="str">
        <f ca="1">IF(PaymentSchedule[[#This Row],[PMT NO]]&lt;&gt;"",EOMONTH(LoanStartDate,ROW(PaymentSchedule[[#This Row],[PMT NO]])-ROW(PaymentSchedule[[#Headers],[PMT NO]])-2)+DAY(LoanStartDate),"")</f>
        <v/>
      </c>
      <c r="D16" s="14" t="str">
        <f ca="1">IF(PaymentSchedule[[#This Row],[PMT NO]]&lt;&gt;"",IF(ROW()-ROW(PaymentSchedule[[#Headers],[BEGINNING BALANCE]])=1,LoanAmount,INDEX(PaymentSchedule[ENDING BALANCE],ROW()-ROW(PaymentSchedule[[#Headers],[BEGINNING BALANCE]])-1)),"")</f>
        <v/>
      </c>
      <c r="E16" s="14" t="str">
        <f ca="1">IF(PaymentSchedule[[#This Row],[PMT NO]]&lt;&gt;"",ScheduledPayment,"")</f>
        <v/>
      </c>
      <c r="F1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6" s="14" t="str">
        <f ca="1">IF(PaymentSchedule[[#This Row],[PMT NO]]&lt;&gt;"",PaymentSchedule[[#This Row],[TOTAL PAYMENT]]-PaymentSchedule[[#This Row],[INTEREST]],"")</f>
        <v/>
      </c>
      <c r="I16" s="14" t="str">
        <f ca="1">IF(PaymentSchedule[[#This Row],[PMT NO]]&lt;&gt;"",PaymentSchedule[[#This Row],[BEGINNING BALANCE]]*(InterestRate/PaymentsPerYear),"")</f>
        <v/>
      </c>
      <c r="J16" s="14" t="str">
        <f ca="1">IF(PaymentSchedule[[#This Row],[PMT NO]]&lt;&gt;"",IF(PaymentSchedule[[#This Row],[SCHEDULED PAYMENT]]+PaymentSchedule[[#This Row],[EXTRA PAYMENT]]&lt;=PaymentSchedule[[#This Row],[BEGINNING BALANCE]],PaymentSchedule[[#This Row],[BEGINNING BALANCE]]-PaymentSchedule[[#This Row],[PRINCIPAL]],0),"")</f>
        <v/>
      </c>
      <c r="K16" s="14" t="str">
        <f ca="1">IF(PaymentSchedule[[#This Row],[PMT NO]]&lt;&gt;"",SUM(INDEX(PaymentSchedule[INTEREST],1,1):PaymentSchedule[[#This Row],[INTEREST]]),"")</f>
        <v/>
      </c>
      <c r="L16" s="25">
        <f t="shared" si="1"/>
        <v>0</v>
      </c>
      <c r="M16" s="25">
        <f t="shared" si="2"/>
        <v>0</v>
      </c>
      <c r="N16" s="25">
        <f t="shared" si="3"/>
        <v>0</v>
      </c>
      <c r="O16" s="25" t="e">
        <f ca="1">PaymentSchedule[[#This Row],[HOA]]+PaymentSchedule[[#This Row],[TAXES]]+PaymentSchedule[[#This Row],[INSURANCE]]+PaymentSchedule[[#This Row],[TOTAL PAYMENT]]</f>
        <v>#VALUE!</v>
      </c>
      <c r="P16" s="25" t="e">
        <f ca="1">P15+PaymentSchedule[[#This Row],[TOTAL MONTHLY PAYMENTS]]</f>
        <v>#VALUE!</v>
      </c>
    </row>
    <row r="17" spans="2:16">
      <c r="B17" s="10" t="str">
        <f ca="1">IF(LoanIsGood,IF(ROW()-ROW(PaymentSchedule[[#Headers],[PMT NO]])&gt;ScheduledNumberOfPayments,"",ROW()-ROW(PaymentSchedule[[#Headers],[PMT NO]])),"")</f>
        <v/>
      </c>
      <c r="C17" s="12" t="str">
        <f ca="1">IF(PaymentSchedule[[#This Row],[PMT NO]]&lt;&gt;"",EOMONTH(LoanStartDate,ROW(PaymentSchedule[[#This Row],[PMT NO]])-ROW(PaymentSchedule[[#Headers],[PMT NO]])-2)+DAY(LoanStartDate),"")</f>
        <v/>
      </c>
      <c r="D17" s="14" t="str">
        <f ca="1">IF(PaymentSchedule[[#This Row],[PMT NO]]&lt;&gt;"",IF(ROW()-ROW(PaymentSchedule[[#Headers],[BEGINNING BALANCE]])=1,LoanAmount,INDEX(PaymentSchedule[ENDING BALANCE],ROW()-ROW(PaymentSchedule[[#Headers],[BEGINNING BALANCE]])-1)),"")</f>
        <v/>
      </c>
      <c r="E17" s="14" t="str">
        <f ca="1">IF(PaymentSchedule[[#This Row],[PMT NO]]&lt;&gt;"",ScheduledPayment,"")</f>
        <v/>
      </c>
      <c r="F1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7" s="14" t="str">
        <f ca="1">IF(PaymentSchedule[[#This Row],[PMT NO]]&lt;&gt;"",PaymentSchedule[[#This Row],[TOTAL PAYMENT]]-PaymentSchedule[[#This Row],[INTEREST]],"")</f>
        <v/>
      </c>
      <c r="I17" s="14" t="str">
        <f ca="1">IF(PaymentSchedule[[#This Row],[PMT NO]]&lt;&gt;"",PaymentSchedule[[#This Row],[BEGINNING BALANCE]]*(InterestRate/PaymentsPerYear),"")</f>
        <v/>
      </c>
      <c r="J17" s="14" t="str">
        <f ca="1">IF(PaymentSchedule[[#This Row],[PMT NO]]&lt;&gt;"",IF(PaymentSchedule[[#This Row],[SCHEDULED PAYMENT]]+PaymentSchedule[[#This Row],[EXTRA PAYMENT]]&lt;=PaymentSchedule[[#This Row],[BEGINNING BALANCE]],PaymentSchedule[[#This Row],[BEGINNING BALANCE]]-PaymentSchedule[[#This Row],[PRINCIPAL]],0),"")</f>
        <v/>
      </c>
      <c r="K17" s="14" t="str">
        <f ca="1">IF(PaymentSchedule[[#This Row],[PMT NO]]&lt;&gt;"",SUM(INDEX(PaymentSchedule[INTEREST],1,1):PaymentSchedule[[#This Row],[INTEREST]]),"")</f>
        <v/>
      </c>
      <c r="L17" s="25">
        <f t="shared" si="1"/>
        <v>0</v>
      </c>
      <c r="M17" s="25">
        <f t="shared" si="2"/>
        <v>0</v>
      </c>
      <c r="N17" s="25">
        <f t="shared" si="3"/>
        <v>0</v>
      </c>
      <c r="O17" s="25" t="e">
        <f ca="1">PaymentSchedule[[#This Row],[HOA]]+PaymentSchedule[[#This Row],[TAXES]]+PaymentSchedule[[#This Row],[INSURANCE]]+PaymentSchedule[[#This Row],[TOTAL PAYMENT]]</f>
        <v>#VALUE!</v>
      </c>
      <c r="P17" s="25" t="e">
        <f ca="1">P16+PaymentSchedule[[#This Row],[TOTAL MONTHLY PAYMENTS]]</f>
        <v>#VALUE!</v>
      </c>
    </row>
    <row r="18" spans="2:16">
      <c r="B18" s="10" t="str">
        <f ca="1">IF(LoanIsGood,IF(ROW()-ROW(PaymentSchedule[[#Headers],[PMT NO]])&gt;ScheduledNumberOfPayments,"",ROW()-ROW(PaymentSchedule[[#Headers],[PMT NO]])),"")</f>
        <v/>
      </c>
      <c r="C18" s="12" t="str">
        <f ca="1">IF(PaymentSchedule[[#This Row],[PMT NO]]&lt;&gt;"",EOMONTH(LoanStartDate,ROW(PaymentSchedule[[#This Row],[PMT NO]])-ROW(PaymentSchedule[[#Headers],[PMT NO]])-2)+DAY(LoanStartDate),"")</f>
        <v/>
      </c>
      <c r="D18" s="14" t="str">
        <f ca="1">IF(PaymentSchedule[[#This Row],[PMT NO]]&lt;&gt;"",IF(ROW()-ROW(PaymentSchedule[[#Headers],[BEGINNING BALANCE]])=1,LoanAmount,INDEX(PaymentSchedule[ENDING BALANCE],ROW()-ROW(PaymentSchedule[[#Headers],[BEGINNING BALANCE]])-1)),"")</f>
        <v/>
      </c>
      <c r="E18" s="14" t="str">
        <f ca="1">IF(PaymentSchedule[[#This Row],[PMT NO]]&lt;&gt;"",ScheduledPayment,"")</f>
        <v/>
      </c>
      <c r="F1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8" s="14" t="str">
        <f ca="1">IF(PaymentSchedule[[#This Row],[PMT NO]]&lt;&gt;"",PaymentSchedule[[#This Row],[TOTAL PAYMENT]]-PaymentSchedule[[#This Row],[INTEREST]],"")</f>
        <v/>
      </c>
      <c r="I18" s="14" t="str">
        <f ca="1">IF(PaymentSchedule[[#This Row],[PMT NO]]&lt;&gt;"",PaymentSchedule[[#This Row],[BEGINNING BALANCE]]*(InterestRate/PaymentsPerYear),"")</f>
        <v/>
      </c>
      <c r="J18" s="14" t="str">
        <f ca="1">IF(PaymentSchedule[[#This Row],[PMT NO]]&lt;&gt;"",IF(PaymentSchedule[[#This Row],[SCHEDULED PAYMENT]]+PaymentSchedule[[#This Row],[EXTRA PAYMENT]]&lt;=PaymentSchedule[[#This Row],[BEGINNING BALANCE]],PaymentSchedule[[#This Row],[BEGINNING BALANCE]]-PaymentSchedule[[#This Row],[PRINCIPAL]],0),"")</f>
        <v/>
      </c>
      <c r="K18" s="14" t="str">
        <f ca="1">IF(PaymentSchedule[[#This Row],[PMT NO]]&lt;&gt;"",SUM(INDEX(PaymentSchedule[INTEREST],1,1):PaymentSchedule[[#This Row],[INTEREST]]),"")</f>
        <v/>
      </c>
      <c r="L18" s="25">
        <f t="shared" si="1"/>
        <v>0</v>
      </c>
      <c r="M18" s="25">
        <f t="shared" si="2"/>
        <v>0</v>
      </c>
      <c r="N18" s="25">
        <f t="shared" si="3"/>
        <v>0</v>
      </c>
      <c r="O18" s="25" t="e">
        <f ca="1">PaymentSchedule[[#This Row],[HOA]]+PaymentSchedule[[#This Row],[TAXES]]+PaymentSchedule[[#This Row],[INSURANCE]]+PaymentSchedule[[#This Row],[TOTAL PAYMENT]]</f>
        <v>#VALUE!</v>
      </c>
      <c r="P18" s="25" t="e">
        <f ca="1">P17+PaymentSchedule[[#This Row],[TOTAL MONTHLY PAYMENTS]]</f>
        <v>#VALUE!</v>
      </c>
    </row>
    <row r="19" spans="2:16">
      <c r="B19" s="10" t="str">
        <f ca="1">IF(LoanIsGood,IF(ROW()-ROW(PaymentSchedule[[#Headers],[PMT NO]])&gt;ScheduledNumberOfPayments,"",ROW()-ROW(PaymentSchedule[[#Headers],[PMT NO]])),"")</f>
        <v/>
      </c>
      <c r="C19" s="12" t="str">
        <f ca="1">IF(PaymentSchedule[[#This Row],[PMT NO]]&lt;&gt;"",EOMONTH(LoanStartDate,ROW(PaymentSchedule[[#This Row],[PMT NO]])-ROW(PaymentSchedule[[#Headers],[PMT NO]])-2)+DAY(LoanStartDate),"")</f>
        <v/>
      </c>
      <c r="D19" s="14" t="str">
        <f ca="1">IF(PaymentSchedule[[#This Row],[PMT NO]]&lt;&gt;"",IF(ROW()-ROW(PaymentSchedule[[#Headers],[BEGINNING BALANCE]])=1,LoanAmount,INDEX(PaymentSchedule[ENDING BALANCE],ROW()-ROW(PaymentSchedule[[#Headers],[BEGINNING BALANCE]])-1)),"")</f>
        <v/>
      </c>
      <c r="E19" s="14" t="str">
        <f ca="1">IF(PaymentSchedule[[#This Row],[PMT NO]]&lt;&gt;"",ScheduledPayment,"")</f>
        <v/>
      </c>
      <c r="F1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9" s="14" t="str">
        <f ca="1">IF(PaymentSchedule[[#This Row],[PMT NO]]&lt;&gt;"",PaymentSchedule[[#This Row],[TOTAL PAYMENT]]-PaymentSchedule[[#This Row],[INTEREST]],"")</f>
        <v/>
      </c>
      <c r="I19" s="14" t="str">
        <f ca="1">IF(PaymentSchedule[[#This Row],[PMT NO]]&lt;&gt;"",PaymentSchedule[[#This Row],[BEGINNING BALANCE]]*(InterestRate/PaymentsPerYear),"")</f>
        <v/>
      </c>
      <c r="J19" s="14" t="str">
        <f ca="1">IF(PaymentSchedule[[#This Row],[PMT NO]]&lt;&gt;"",IF(PaymentSchedule[[#This Row],[SCHEDULED PAYMENT]]+PaymentSchedule[[#This Row],[EXTRA PAYMENT]]&lt;=PaymentSchedule[[#This Row],[BEGINNING BALANCE]],PaymentSchedule[[#This Row],[BEGINNING BALANCE]]-PaymentSchedule[[#This Row],[PRINCIPAL]],0),"")</f>
        <v/>
      </c>
      <c r="K19" s="14" t="str">
        <f ca="1">IF(PaymentSchedule[[#This Row],[PMT NO]]&lt;&gt;"",SUM(INDEX(PaymentSchedule[INTEREST],1,1):PaymentSchedule[[#This Row],[INTEREST]]),"")</f>
        <v/>
      </c>
      <c r="L19" s="25">
        <f t="shared" si="1"/>
        <v>0</v>
      </c>
      <c r="M19" s="25">
        <f t="shared" si="2"/>
        <v>0</v>
      </c>
      <c r="N19" s="25">
        <f t="shared" si="3"/>
        <v>0</v>
      </c>
      <c r="O19" s="25" t="e">
        <f ca="1">PaymentSchedule[[#This Row],[HOA]]+PaymentSchedule[[#This Row],[TAXES]]+PaymentSchedule[[#This Row],[INSURANCE]]+PaymentSchedule[[#This Row],[TOTAL PAYMENT]]</f>
        <v>#VALUE!</v>
      </c>
      <c r="P19" s="25" t="e">
        <f ca="1">P18+PaymentSchedule[[#This Row],[TOTAL MONTHLY PAYMENTS]]</f>
        <v>#VALUE!</v>
      </c>
    </row>
    <row r="20" spans="2:16">
      <c r="B20" s="10" t="str">
        <f ca="1">IF(LoanIsGood,IF(ROW()-ROW(PaymentSchedule[[#Headers],[PMT NO]])&gt;ScheduledNumberOfPayments,"",ROW()-ROW(PaymentSchedule[[#Headers],[PMT NO]])),"")</f>
        <v/>
      </c>
      <c r="C20" s="12" t="str">
        <f ca="1">IF(PaymentSchedule[[#This Row],[PMT NO]]&lt;&gt;"",EOMONTH(LoanStartDate,ROW(PaymentSchedule[[#This Row],[PMT NO]])-ROW(PaymentSchedule[[#Headers],[PMT NO]])-2)+DAY(LoanStartDate),"")</f>
        <v/>
      </c>
      <c r="D20" s="14" t="str">
        <f ca="1">IF(PaymentSchedule[[#This Row],[PMT NO]]&lt;&gt;"",IF(ROW()-ROW(PaymentSchedule[[#Headers],[BEGINNING BALANCE]])=1,LoanAmount,INDEX(PaymentSchedule[ENDING BALANCE],ROW()-ROW(PaymentSchedule[[#Headers],[BEGINNING BALANCE]])-1)),"")</f>
        <v/>
      </c>
      <c r="E20" s="14" t="str">
        <f ca="1">IF(PaymentSchedule[[#This Row],[PMT NO]]&lt;&gt;"",ScheduledPayment,"")</f>
        <v/>
      </c>
      <c r="F2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0" s="14" t="str">
        <f ca="1">IF(PaymentSchedule[[#This Row],[PMT NO]]&lt;&gt;"",PaymentSchedule[[#This Row],[TOTAL PAYMENT]]-PaymentSchedule[[#This Row],[INTEREST]],"")</f>
        <v/>
      </c>
      <c r="I20" s="14" t="str">
        <f ca="1">IF(PaymentSchedule[[#This Row],[PMT NO]]&lt;&gt;"",PaymentSchedule[[#This Row],[BEGINNING BALANCE]]*(InterestRate/PaymentsPerYear),"")</f>
        <v/>
      </c>
      <c r="J20" s="14" t="str">
        <f ca="1">IF(PaymentSchedule[[#This Row],[PMT NO]]&lt;&gt;"",IF(PaymentSchedule[[#This Row],[SCHEDULED PAYMENT]]+PaymentSchedule[[#This Row],[EXTRA PAYMENT]]&lt;=PaymentSchedule[[#This Row],[BEGINNING BALANCE]],PaymentSchedule[[#This Row],[BEGINNING BALANCE]]-PaymentSchedule[[#This Row],[PRINCIPAL]],0),"")</f>
        <v/>
      </c>
      <c r="K20" s="14" t="str">
        <f ca="1">IF(PaymentSchedule[[#This Row],[PMT NO]]&lt;&gt;"",SUM(INDEX(PaymentSchedule[INTEREST],1,1):PaymentSchedule[[#This Row],[INTEREST]]),"")</f>
        <v/>
      </c>
      <c r="L20" s="25">
        <f t="shared" si="1"/>
        <v>0</v>
      </c>
      <c r="M20" s="25">
        <f t="shared" si="2"/>
        <v>0</v>
      </c>
      <c r="N20" s="25">
        <f t="shared" si="3"/>
        <v>0</v>
      </c>
      <c r="O20" s="25" t="e">
        <f ca="1">PaymentSchedule[[#This Row],[HOA]]+PaymentSchedule[[#This Row],[TAXES]]+PaymentSchedule[[#This Row],[INSURANCE]]+PaymentSchedule[[#This Row],[TOTAL PAYMENT]]</f>
        <v>#VALUE!</v>
      </c>
      <c r="P20" s="25" t="e">
        <f ca="1">P19+PaymentSchedule[[#This Row],[TOTAL MONTHLY PAYMENTS]]</f>
        <v>#VALUE!</v>
      </c>
    </row>
    <row r="21" spans="2:16">
      <c r="B21" s="10" t="str">
        <f ca="1">IF(LoanIsGood,IF(ROW()-ROW(PaymentSchedule[[#Headers],[PMT NO]])&gt;ScheduledNumberOfPayments,"",ROW()-ROW(PaymentSchedule[[#Headers],[PMT NO]])),"")</f>
        <v/>
      </c>
      <c r="C21" s="12" t="str">
        <f ca="1">IF(PaymentSchedule[[#This Row],[PMT NO]]&lt;&gt;"",EOMONTH(LoanStartDate,ROW(PaymentSchedule[[#This Row],[PMT NO]])-ROW(PaymentSchedule[[#Headers],[PMT NO]])-2)+DAY(LoanStartDate),"")</f>
        <v/>
      </c>
      <c r="D21" s="14" t="str">
        <f ca="1">IF(PaymentSchedule[[#This Row],[PMT NO]]&lt;&gt;"",IF(ROW()-ROW(PaymentSchedule[[#Headers],[BEGINNING BALANCE]])=1,LoanAmount,INDEX(PaymentSchedule[ENDING BALANCE],ROW()-ROW(PaymentSchedule[[#Headers],[BEGINNING BALANCE]])-1)),"")</f>
        <v/>
      </c>
      <c r="E21" s="14" t="str">
        <f ca="1">IF(PaymentSchedule[[#This Row],[PMT NO]]&lt;&gt;"",ScheduledPayment,"")</f>
        <v/>
      </c>
      <c r="F2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1" s="14" t="str">
        <f ca="1">IF(PaymentSchedule[[#This Row],[PMT NO]]&lt;&gt;"",PaymentSchedule[[#This Row],[TOTAL PAYMENT]]-PaymentSchedule[[#This Row],[INTEREST]],"")</f>
        <v/>
      </c>
      <c r="I21" s="14" t="str">
        <f ca="1">IF(PaymentSchedule[[#This Row],[PMT NO]]&lt;&gt;"",PaymentSchedule[[#This Row],[BEGINNING BALANCE]]*(InterestRate/PaymentsPerYear),"")</f>
        <v/>
      </c>
      <c r="J21" s="14" t="str">
        <f ca="1">IF(PaymentSchedule[[#This Row],[PMT NO]]&lt;&gt;"",IF(PaymentSchedule[[#This Row],[SCHEDULED PAYMENT]]+PaymentSchedule[[#This Row],[EXTRA PAYMENT]]&lt;=PaymentSchedule[[#This Row],[BEGINNING BALANCE]],PaymentSchedule[[#This Row],[BEGINNING BALANCE]]-PaymentSchedule[[#This Row],[PRINCIPAL]],0),"")</f>
        <v/>
      </c>
      <c r="K21" s="14" t="str">
        <f ca="1">IF(PaymentSchedule[[#This Row],[PMT NO]]&lt;&gt;"",SUM(INDEX(PaymentSchedule[INTEREST],1,1):PaymentSchedule[[#This Row],[INTEREST]]),"")</f>
        <v/>
      </c>
      <c r="L21" s="25">
        <f t="shared" si="1"/>
        <v>0</v>
      </c>
      <c r="M21" s="25">
        <f t="shared" si="2"/>
        <v>0</v>
      </c>
      <c r="N21" s="25">
        <f t="shared" si="3"/>
        <v>0</v>
      </c>
      <c r="O21" s="25" t="e">
        <f ca="1">PaymentSchedule[[#This Row],[HOA]]+PaymentSchedule[[#This Row],[TAXES]]+PaymentSchedule[[#This Row],[INSURANCE]]+PaymentSchedule[[#This Row],[TOTAL PAYMENT]]</f>
        <v>#VALUE!</v>
      </c>
      <c r="P21" s="25" t="e">
        <f ca="1">P20+PaymentSchedule[[#This Row],[TOTAL MONTHLY PAYMENTS]]</f>
        <v>#VALUE!</v>
      </c>
    </row>
    <row r="22" spans="2:16">
      <c r="B22" s="10" t="str">
        <f ca="1">IF(LoanIsGood,IF(ROW()-ROW(PaymentSchedule[[#Headers],[PMT NO]])&gt;ScheduledNumberOfPayments,"",ROW()-ROW(PaymentSchedule[[#Headers],[PMT NO]])),"")</f>
        <v/>
      </c>
      <c r="C22" s="12" t="str">
        <f ca="1">IF(PaymentSchedule[[#This Row],[PMT NO]]&lt;&gt;"",EOMONTH(LoanStartDate,ROW(PaymentSchedule[[#This Row],[PMT NO]])-ROW(PaymentSchedule[[#Headers],[PMT NO]])-2)+DAY(LoanStartDate),"")</f>
        <v/>
      </c>
      <c r="D22" s="14" t="str">
        <f ca="1">IF(PaymentSchedule[[#This Row],[PMT NO]]&lt;&gt;"",IF(ROW()-ROW(PaymentSchedule[[#Headers],[BEGINNING BALANCE]])=1,LoanAmount,INDEX(PaymentSchedule[ENDING BALANCE],ROW()-ROW(PaymentSchedule[[#Headers],[BEGINNING BALANCE]])-1)),"")</f>
        <v/>
      </c>
      <c r="E22" s="14" t="str">
        <f ca="1">IF(PaymentSchedule[[#This Row],[PMT NO]]&lt;&gt;"",ScheduledPayment,"")</f>
        <v/>
      </c>
      <c r="F2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2" s="14" t="str">
        <f ca="1">IF(PaymentSchedule[[#This Row],[PMT NO]]&lt;&gt;"",PaymentSchedule[[#This Row],[TOTAL PAYMENT]]-PaymentSchedule[[#This Row],[INTEREST]],"")</f>
        <v/>
      </c>
      <c r="I22" s="14" t="str">
        <f ca="1">IF(PaymentSchedule[[#This Row],[PMT NO]]&lt;&gt;"",PaymentSchedule[[#This Row],[BEGINNING BALANCE]]*(InterestRate/PaymentsPerYear),"")</f>
        <v/>
      </c>
      <c r="J22" s="14" t="str">
        <f ca="1">IF(PaymentSchedule[[#This Row],[PMT NO]]&lt;&gt;"",IF(PaymentSchedule[[#This Row],[SCHEDULED PAYMENT]]+PaymentSchedule[[#This Row],[EXTRA PAYMENT]]&lt;=PaymentSchedule[[#This Row],[BEGINNING BALANCE]],PaymentSchedule[[#This Row],[BEGINNING BALANCE]]-PaymentSchedule[[#This Row],[PRINCIPAL]],0),"")</f>
        <v/>
      </c>
      <c r="K22" s="14" t="str">
        <f ca="1">IF(PaymentSchedule[[#This Row],[PMT NO]]&lt;&gt;"",SUM(INDEX(PaymentSchedule[INTEREST],1,1):PaymentSchedule[[#This Row],[INTEREST]]),"")</f>
        <v/>
      </c>
      <c r="L22" s="25">
        <f t="shared" si="1"/>
        <v>0</v>
      </c>
      <c r="M22" s="25">
        <f t="shared" si="2"/>
        <v>0</v>
      </c>
      <c r="N22" s="25">
        <f t="shared" si="3"/>
        <v>0</v>
      </c>
      <c r="O22" s="25" t="e">
        <f ca="1">PaymentSchedule[[#This Row],[HOA]]+PaymentSchedule[[#This Row],[TAXES]]+PaymentSchedule[[#This Row],[INSURANCE]]+PaymentSchedule[[#This Row],[TOTAL PAYMENT]]</f>
        <v>#VALUE!</v>
      </c>
      <c r="P22" s="25" t="e">
        <f ca="1">P21+PaymentSchedule[[#This Row],[TOTAL MONTHLY PAYMENTS]]</f>
        <v>#VALUE!</v>
      </c>
    </row>
    <row r="23" spans="2:16">
      <c r="B23" s="10" t="str">
        <f ca="1">IF(LoanIsGood,IF(ROW()-ROW(PaymentSchedule[[#Headers],[PMT NO]])&gt;ScheduledNumberOfPayments,"",ROW()-ROW(PaymentSchedule[[#Headers],[PMT NO]])),"")</f>
        <v/>
      </c>
      <c r="C23" s="12" t="str">
        <f ca="1">IF(PaymentSchedule[[#This Row],[PMT NO]]&lt;&gt;"",EOMONTH(LoanStartDate,ROW(PaymentSchedule[[#This Row],[PMT NO]])-ROW(PaymentSchedule[[#Headers],[PMT NO]])-2)+DAY(LoanStartDate),"")</f>
        <v/>
      </c>
      <c r="D23" s="14" t="str">
        <f ca="1">IF(PaymentSchedule[[#This Row],[PMT NO]]&lt;&gt;"",IF(ROW()-ROW(PaymentSchedule[[#Headers],[BEGINNING BALANCE]])=1,LoanAmount,INDEX(PaymentSchedule[ENDING BALANCE],ROW()-ROW(PaymentSchedule[[#Headers],[BEGINNING BALANCE]])-1)),"")</f>
        <v/>
      </c>
      <c r="E23" s="14" t="str">
        <f ca="1">IF(PaymentSchedule[[#This Row],[PMT NO]]&lt;&gt;"",ScheduledPayment,"")</f>
        <v/>
      </c>
      <c r="F2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3" s="14" t="str">
        <f ca="1">IF(PaymentSchedule[[#This Row],[PMT NO]]&lt;&gt;"",PaymentSchedule[[#This Row],[TOTAL PAYMENT]]-PaymentSchedule[[#This Row],[INTEREST]],"")</f>
        <v/>
      </c>
      <c r="I23" s="14" t="str">
        <f ca="1">IF(PaymentSchedule[[#This Row],[PMT NO]]&lt;&gt;"",PaymentSchedule[[#This Row],[BEGINNING BALANCE]]*(InterestRate/PaymentsPerYear),"")</f>
        <v/>
      </c>
      <c r="J23" s="14" t="str">
        <f ca="1">IF(PaymentSchedule[[#This Row],[PMT NO]]&lt;&gt;"",IF(PaymentSchedule[[#This Row],[SCHEDULED PAYMENT]]+PaymentSchedule[[#This Row],[EXTRA PAYMENT]]&lt;=PaymentSchedule[[#This Row],[BEGINNING BALANCE]],PaymentSchedule[[#This Row],[BEGINNING BALANCE]]-PaymentSchedule[[#This Row],[PRINCIPAL]],0),"")</f>
        <v/>
      </c>
      <c r="K23" s="14" t="str">
        <f ca="1">IF(PaymentSchedule[[#This Row],[PMT NO]]&lt;&gt;"",SUM(INDEX(PaymentSchedule[INTEREST],1,1):PaymentSchedule[[#This Row],[INTEREST]]),"")</f>
        <v/>
      </c>
      <c r="L23" s="25">
        <f t="shared" si="1"/>
        <v>0</v>
      </c>
      <c r="M23" s="25">
        <f t="shared" si="2"/>
        <v>0</v>
      </c>
      <c r="N23" s="25">
        <f t="shared" si="3"/>
        <v>0</v>
      </c>
      <c r="O23" s="25" t="e">
        <f ca="1">PaymentSchedule[[#This Row],[HOA]]+PaymentSchedule[[#This Row],[TAXES]]+PaymentSchedule[[#This Row],[INSURANCE]]+PaymentSchedule[[#This Row],[TOTAL PAYMENT]]</f>
        <v>#VALUE!</v>
      </c>
      <c r="P23" s="25" t="e">
        <f ca="1">P22+PaymentSchedule[[#This Row],[TOTAL MONTHLY PAYMENTS]]</f>
        <v>#VALUE!</v>
      </c>
    </row>
    <row r="24" spans="2:16">
      <c r="B24" s="10" t="str">
        <f ca="1">IF(LoanIsGood,IF(ROW()-ROW(PaymentSchedule[[#Headers],[PMT NO]])&gt;ScheduledNumberOfPayments,"",ROW()-ROW(PaymentSchedule[[#Headers],[PMT NO]])),"")</f>
        <v/>
      </c>
      <c r="C24" s="12" t="str">
        <f ca="1">IF(PaymentSchedule[[#This Row],[PMT NO]]&lt;&gt;"",EOMONTH(LoanStartDate,ROW(PaymentSchedule[[#This Row],[PMT NO]])-ROW(PaymentSchedule[[#Headers],[PMT NO]])-2)+DAY(LoanStartDate),"")</f>
        <v/>
      </c>
      <c r="D24" s="14" t="str">
        <f ca="1">IF(PaymentSchedule[[#This Row],[PMT NO]]&lt;&gt;"",IF(ROW()-ROW(PaymentSchedule[[#Headers],[BEGINNING BALANCE]])=1,LoanAmount,INDEX(PaymentSchedule[ENDING BALANCE],ROW()-ROW(PaymentSchedule[[#Headers],[BEGINNING BALANCE]])-1)),"")</f>
        <v/>
      </c>
      <c r="E24" s="14" t="str">
        <f ca="1">IF(PaymentSchedule[[#This Row],[PMT NO]]&lt;&gt;"",ScheduledPayment,"")</f>
        <v/>
      </c>
      <c r="F2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4" s="14" t="str">
        <f ca="1">IF(PaymentSchedule[[#This Row],[PMT NO]]&lt;&gt;"",PaymentSchedule[[#This Row],[TOTAL PAYMENT]]-PaymentSchedule[[#This Row],[INTEREST]],"")</f>
        <v/>
      </c>
      <c r="I24" s="14" t="str">
        <f ca="1">IF(PaymentSchedule[[#This Row],[PMT NO]]&lt;&gt;"",PaymentSchedule[[#This Row],[BEGINNING BALANCE]]*(InterestRate/PaymentsPerYear),"")</f>
        <v/>
      </c>
      <c r="J24" s="14" t="str">
        <f ca="1">IF(PaymentSchedule[[#This Row],[PMT NO]]&lt;&gt;"",IF(PaymentSchedule[[#This Row],[SCHEDULED PAYMENT]]+PaymentSchedule[[#This Row],[EXTRA PAYMENT]]&lt;=PaymentSchedule[[#This Row],[BEGINNING BALANCE]],PaymentSchedule[[#This Row],[BEGINNING BALANCE]]-PaymentSchedule[[#This Row],[PRINCIPAL]],0),"")</f>
        <v/>
      </c>
      <c r="K24" s="14" t="str">
        <f ca="1">IF(PaymentSchedule[[#This Row],[PMT NO]]&lt;&gt;"",SUM(INDEX(PaymentSchedule[INTEREST],1,1):PaymentSchedule[[#This Row],[INTEREST]]),"")</f>
        <v/>
      </c>
      <c r="L24" s="25">
        <f t="shared" si="1"/>
        <v>0</v>
      </c>
      <c r="M24" s="25">
        <f t="shared" si="2"/>
        <v>0</v>
      </c>
      <c r="N24" s="25">
        <f t="shared" si="3"/>
        <v>0</v>
      </c>
      <c r="O24" s="25" t="e">
        <f ca="1">PaymentSchedule[[#This Row],[HOA]]+PaymentSchedule[[#This Row],[TAXES]]+PaymentSchedule[[#This Row],[INSURANCE]]+PaymentSchedule[[#This Row],[TOTAL PAYMENT]]</f>
        <v>#VALUE!</v>
      </c>
      <c r="P24" s="25" t="e">
        <f ca="1">P23+PaymentSchedule[[#This Row],[TOTAL MONTHLY PAYMENTS]]</f>
        <v>#VALUE!</v>
      </c>
    </row>
    <row r="25" spans="2:16">
      <c r="B25" s="10" t="str">
        <f ca="1">IF(LoanIsGood,IF(ROW()-ROW(PaymentSchedule[[#Headers],[PMT NO]])&gt;ScheduledNumberOfPayments,"",ROW()-ROW(PaymentSchedule[[#Headers],[PMT NO]])),"")</f>
        <v/>
      </c>
      <c r="C25" s="12" t="str">
        <f ca="1">IF(PaymentSchedule[[#This Row],[PMT NO]]&lt;&gt;"",EOMONTH(LoanStartDate,ROW(PaymentSchedule[[#This Row],[PMT NO]])-ROW(PaymentSchedule[[#Headers],[PMT NO]])-2)+DAY(LoanStartDate),"")</f>
        <v/>
      </c>
      <c r="D25" s="14" t="str">
        <f ca="1">IF(PaymentSchedule[[#This Row],[PMT NO]]&lt;&gt;"",IF(ROW()-ROW(PaymentSchedule[[#Headers],[BEGINNING BALANCE]])=1,LoanAmount,INDEX(PaymentSchedule[ENDING BALANCE],ROW()-ROW(PaymentSchedule[[#Headers],[BEGINNING BALANCE]])-1)),"")</f>
        <v/>
      </c>
      <c r="E25" s="14" t="str">
        <f ca="1">IF(PaymentSchedule[[#This Row],[PMT NO]]&lt;&gt;"",ScheduledPayment,"")</f>
        <v/>
      </c>
      <c r="F2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5" s="14" t="str">
        <f ca="1">IF(PaymentSchedule[[#This Row],[PMT NO]]&lt;&gt;"",PaymentSchedule[[#This Row],[TOTAL PAYMENT]]-PaymentSchedule[[#This Row],[INTEREST]],"")</f>
        <v/>
      </c>
      <c r="I25" s="14" t="str">
        <f ca="1">IF(PaymentSchedule[[#This Row],[PMT NO]]&lt;&gt;"",PaymentSchedule[[#This Row],[BEGINNING BALANCE]]*(InterestRate/PaymentsPerYear),"")</f>
        <v/>
      </c>
      <c r="J25" s="14" t="str">
        <f ca="1">IF(PaymentSchedule[[#This Row],[PMT NO]]&lt;&gt;"",IF(PaymentSchedule[[#This Row],[SCHEDULED PAYMENT]]+PaymentSchedule[[#This Row],[EXTRA PAYMENT]]&lt;=PaymentSchedule[[#This Row],[BEGINNING BALANCE]],PaymentSchedule[[#This Row],[BEGINNING BALANCE]]-PaymentSchedule[[#This Row],[PRINCIPAL]],0),"")</f>
        <v/>
      </c>
      <c r="K25" s="14" t="str">
        <f ca="1">IF(PaymentSchedule[[#This Row],[PMT NO]]&lt;&gt;"",SUM(INDEX(PaymentSchedule[INTEREST],1,1):PaymentSchedule[[#This Row],[INTEREST]]),"")</f>
        <v/>
      </c>
      <c r="L25" s="25">
        <f t="shared" si="1"/>
        <v>0</v>
      </c>
      <c r="M25" s="25">
        <f t="shared" si="2"/>
        <v>0</v>
      </c>
      <c r="N25" s="25">
        <f t="shared" si="3"/>
        <v>0</v>
      </c>
      <c r="O25" s="25" t="e">
        <f ca="1">PaymentSchedule[[#This Row],[HOA]]+PaymentSchedule[[#This Row],[TAXES]]+PaymentSchedule[[#This Row],[INSURANCE]]+PaymentSchedule[[#This Row],[TOTAL PAYMENT]]</f>
        <v>#VALUE!</v>
      </c>
      <c r="P25" s="25" t="e">
        <f ca="1">P24+PaymentSchedule[[#This Row],[TOTAL MONTHLY PAYMENTS]]</f>
        <v>#VALUE!</v>
      </c>
    </row>
    <row r="26" spans="2:16">
      <c r="B26" s="10" t="str">
        <f ca="1">IF(LoanIsGood,IF(ROW()-ROW(PaymentSchedule[[#Headers],[PMT NO]])&gt;ScheduledNumberOfPayments,"",ROW()-ROW(PaymentSchedule[[#Headers],[PMT NO]])),"")</f>
        <v/>
      </c>
      <c r="C26" s="12" t="str">
        <f ca="1">IF(PaymentSchedule[[#This Row],[PMT NO]]&lt;&gt;"",EOMONTH(LoanStartDate,ROW(PaymentSchedule[[#This Row],[PMT NO]])-ROW(PaymentSchedule[[#Headers],[PMT NO]])-2)+DAY(LoanStartDate),"")</f>
        <v/>
      </c>
      <c r="D26" s="14" t="str">
        <f ca="1">IF(PaymentSchedule[[#This Row],[PMT NO]]&lt;&gt;"",IF(ROW()-ROW(PaymentSchedule[[#Headers],[BEGINNING BALANCE]])=1,LoanAmount,INDEX(PaymentSchedule[ENDING BALANCE],ROW()-ROW(PaymentSchedule[[#Headers],[BEGINNING BALANCE]])-1)),"")</f>
        <v/>
      </c>
      <c r="E26" s="14" t="str">
        <f ca="1">IF(PaymentSchedule[[#This Row],[PMT NO]]&lt;&gt;"",ScheduledPayment,"")</f>
        <v/>
      </c>
      <c r="F2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6" s="14" t="str">
        <f ca="1">IF(PaymentSchedule[[#This Row],[PMT NO]]&lt;&gt;"",PaymentSchedule[[#This Row],[TOTAL PAYMENT]]-PaymentSchedule[[#This Row],[INTEREST]],"")</f>
        <v/>
      </c>
      <c r="I26" s="14" t="str">
        <f ca="1">IF(PaymentSchedule[[#This Row],[PMT NO]]&lt;&gt;"",PaymentSchedule[[#This Row],[BEGINNING BALANCE]]*(InterestRate/PaymentsPerYear),"")</f>
        <v/>
      </c>
      <c r="J26" s="14" t="str">
        <f ca="1">IF(PaymentSchedule[[#This Row],[PMT NO]]&lt;&gt;"",IF(PaymentSchedule[[#This Row],[SCHEDULED PAYMENT]]+PaymentSchedule[[#This Row],[EXTRA PAYMENT]]&lt;=PaymentSchedule[[#This Row],[BEGINNING BALANCE]],PaymentSchedule[[#This Row],[BEGINNING BALANCE]]-PaymentSchedule[[#This Row],[PRINCIPAL]],0),"")</f>
        <v/>
      </c>
      <c r="K26" s="14" t="str">
        <f ca="1">IF(PaymentSchedule[[#This Row],[PMT NO]]&lt;&gt;"",SUM(INDEX(PaymentSchedule[INTEREST],1,1):PaymentSchedule[[#This Row],[INTEREST]]),"")</f>
        <v/>
      </c>
      <c r="L26" s="25">
        <f t="shared" si="1"/>
        <v>0</v>
      </c>
      <c r="M26" s="25">
        <f t="shared" si="2"/>
        <v>0</v>
      </c>
      <c r="N26" s="25">
        <f t="shared" si="3"/>
        <v>0</v>
      </c>
      <c r="O26" s="25" t="e">
        <f ca="1">PaymentSchedule[[#This Row],[HOA]]+PaymentSchedule[[#This Row],[TAXES]]+PaymentSchedule[[#This Row],[INSURANCE]]+PaymentSchedule[[#This Row],[TOTAL PAYMENT]]</f>
        <v>#VALUE!</v>
      </c>
      <c r="P26" s="25" t="e">
        <f ca="1">P25+PaymentSchedule[[#This Row],[TOTAL MONTHLY PAYMENTS]]</f>
        <v>#VALUE!</v>
      </c>
    </row>
    <row r="27" spans="2:16">
      <c r="B27" s="10" t="str">
        <f ca="1">IF(LoanIsGood,IF(ROW()-ROW(PaymentSchedule[[#Headers],[PMT NO]])&gt;ScheduledNumberOfPayments,"",ROW()-ROW(PaymentSchedule[[#Headers],[PMT NO]])),"")</f>
        <v/>
      </c>
      <c r="C27" s="12" t="str">
        <f ca="1">IF(PaymentSchedule[[#This Row],[PMT NO]]&lt;&gt;"",EOMONTH(LoanStartDate,ROW(PaymentSchedule[[#This Row],[PMT NO]])-ROW(PaymentSchedule[[#Headers],[PMT NO]])-2)+DAY(LoanStartDate),"")</f>
        <v/>
      </c>
      <c r="D27" s="14" t="str">
        <f ca="1">IF(PaymentSchedule[[#This Row],[PMT NO]]&lt;&gt;"",IF(ROW()-ROW(PaymentSchedule[[#Headers],[BEGINNING BALANCE]])=1,LoanAmount,INDEX(PaymentSchedule[ENDING BALANCE],ROW()-ROW(PaymentSchedule[[#Headers],[BEGINNING BALANCE]])-1)),"")</f>
        <v/>
      </c>
      <c r="E27" s="14" t="str">
        <f ca="1">IF(PaymentSchedule[[#This Row],[PMT NO]]&lt;&gt;"",ScheduledPayment,"")</f>
        <v/>
      </c>
      <c r="F2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7" s="14" t="str">
        <f ca="1">IF(PaymentSchedule[[#This Row],[PMT NO]]&lt;&gt;"",PaymentSchedule[[#This Row],[TOTAL PAYMENT]]-PaymentSchedule[[#This Row],[INTEREST]],"")</f>
        <v/>
      </c>
      <c r="I27" s="14" t="str">
        <f ca="1">IF(PaymentSchedule[[#This Row],[PMT NO]]&lt;&gt;"",PaymentSchedule[[#This Row],[BEGINNING BALANCE]]*(InterestRate/PaymentsPerYear),"")</f>
        <v/>
      </c>
      <c r="J27" s="14" t="str">
        <f ca="1">IF(PaymentSchedule[[#This Row],[PMT NO]]&lt;&gt;"",IF(PaymentSchedule[[#This Row],[SCHEDULED PAYMENT]]+PaymentSchedule[[#This Row],[EXTRA PAYMENT]]&lt;=PaymentSchedule[[#This Row],[BEGINNING BALANCE]],PaymentSchedule[[#This Row],[BEGINNING BALANCE]]-PaymentSchedule[[#This Row],[PRINCIPAL]],0),"")</f>
        <v/>
      </c>
      <c r="K27" s="14" t="str">
        <f ca="1">IF(PaymentSchedule[[#This Row],[PMT NO]]&lt;&gt;"",SUM(INDEX(PaymentSchedule[INTEREST],1,1):PaymentSchedule[[#This Row],[INTEREST]]),"")</f>
        <v/>
      </c>
      <c r="L27" s="25">
        <f t="shared" si="1"/>
        <v>0</v>
      </c>
      <c r="M27" s="25">
        <f t="shared" si="2"/>
        <v>0</v>
      </c>
      <c r="N27" s="25">
        <f t="shared" si="3"/>
        <v>0</v>
      </c>
      <c r="O27" s="25" t="e">
        <f ca="1">PaymentSchedule[[#This Row],[HOA]]+PaymentSchedule[[#This Row],[TAXES]]+PaymentSchedule[[#This Row],[INSURANCE]]+PaymentSchedule[[#This Row],[TOTAL PAYMENT]]</f>
        <v>#VALUE!</v>
      </c>
      <c r="P27" s="25" t="e">
        <f ca="1">P26+PaymentSchedule[[#This Row],[TOTAL MONTHLY PAYMENTS]]</f>
        <v>#VALUE!</v>
      </c>
    </row>
    <row r="28" spans="2:16">
      <c r="B28" s="10" t="str">
        <f ca="1">IF(LoanIsGood,IF(ROW()-ROW(PaymentSchedule[[#Headers],[PMT NO]])&gt;ScheduledNumberOfPayments,"",ROW()-ROW(PaymentSchedule[[#Headers],[PMT NO]])),"")</f>
        <v/>
      </c>
      <c r="C28" s="12" t="str">
        <f ca="1">IF(PaymentSchedule[[#This Row],[PMT NO]]&lt;&gt;"",EOMONTH(LoanStartDate,ROW(PaymentSchedule[[#This Row],[PMT NO]])-ROW(PaymentSchedule[[#Headers],[PMT NO]])-2)+DAY(LoanStartDate),"")</f>
        <v/>
      </c>
      <c r="D28" s="14" t="str">
        <f ca="1">IF(PaymentSchedule[[#This Row],[PMT NO]]&lt;&gt;"",IF(ROW()-ROW(PaymentSchedule[[#Headers],[BEGINNING BALANCE]])=1,LoanAmount,INDEX(PaymentSchedule[ENDING BALANCE],ROW()-ROW(PaymentSchedule[[#Headers],[BEGINNING BALANCE]])-1)),"")</f>
        <v/>
      </c>
      <c r="E28" s="14" t="str">
        <f ca="1">IF(PaymentSchedule[[#This Row],[PMT NO]]&lt;&gt;"",ScheduledPayment,"")</f>
        <v/>
      </c>
      <c r="F2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8" s="14" t="str">
        <f ca="1">IF(PaymentSchedule[[#This Row],[PMT NO]]&lt;&gt;"",PaymentSchedule[[#This Row],[TOTAL PAYMENT]]-PaymentSchedule[[#This Row],[INTEREST]],"")</f>
        <v/>
      </c>
      <c r="I28" s="14" t="str">
        <f ca="1">IF(PaymentSchedule[[#This Row],[PMT NO]]&lt;&gt;"",PaymentSchedule[[#This Row],[BEGINNING BALANCE]]*(InterestRate/PaymentsPerYear),"")</f>
        <v/>
      </c>
      <c r="J28" s="14" t="str">
        <f ca="1">IF(PaymentSchedule[[#This Row],[PMT NO]]&lt;&gt;"",IF(PaymentSchedule[[#This Row],[SCHEDULED PAYMENT]]+PaymentSchedule[[#This Row],[EXTRA PAYMENT]]&lt;=PaymentSchedule[[#This Row],[BEGINNING BALANCE]],PaymentSchedule[[#This Row],[BEGINNING BALANCE]]-PaymentSchedule[[#This Row],[PRINCIPAL]],0),"")</f>
        <v/>
      </c>
      <c r="K28" s="14" t="str">
        <f ca="1">IF(PaymentSchedule[[#This Row],[PMT NO]]&lt;&gt;"",SUM(INDEX(PaymentSchedule[INTEREST],1,1):PaymentSchedule[[#This Row],[INTEREST]]),"")</f>
        <v/>
      </c>
      <c r="L28" s="25">
        <f t="shared" si="1"/>
        <v>0</v>
      </c>
      <c r="M28" s="25">
        <f t="shared" si="2"/>
        <v>0</v>
      </c>
      <c r="N28" s="25">
        <f t="shared" si="3"/>
        <v>0</v>
      </c>
      <c r="O28" s="25" t="e">
        <f ca="1">PaymentSchedule[[#This Row],[HOA]]+PaymentSchedule[[#This Row],[TAXES]]+PaymentSchedule[[#This Row],[INSURANCE]]+PaymentSchedule[[#This Row],[TOTAL PAYMENT]]</f>
        <v>#VALUE!</v>
      </c>
      <c r="P28" s="25" t="e">
        <f ca="1">P27+PaymentSchedule[[#This Row],[TOTAL MONTHLY PAYMENTS]]</f>
        <v>#VALUE!</v>
      </c>
    </row>
    <row r="29" spans="2:16">
      <c r="B29" s="10" t="str">
        <f ca="1">IF(LoanIsGood,IF(ROW()-ROW(PaymentSchedule[[#Headers],[PMT NO]])&gt;ScheduledNumberOfPayments,"",ROW()-ROW(PaymentSchedule[[#Headers],[PMT NO]])),"")</f>
        <v/>
      </c>
      <c r="C29" s="12" t="str">
        <f ca="1">IF(PaymentSchedule[[#This Row],[PMT NO]]&lt;&gt;"",EOMONTH(LoanStartDate,ROW(PaymentSchedule[[#This Row],[PMT NO]])-ROW(PaymentSchedule[[#Headers],[PMT NO]])-2)+DAY(LoanStartDate),"")</f>
        <v/>
      </c>
      <c r="D29" s="14" t="str">
        <f ca="1">IF(PaymentSchedule[[#This Row],[PMT NO]]&lt;&gt;"",IF(ROW()-ROW(PaymentSchedule[[#Headers],[BEGINNING BALANCE]])=1,LoanAmount,INDEX(PaymentSchedule[ENDING BALANCE],ROW()-ROW(PaymentSchedule[[#Headers],[BEGINNING BALANCE]])-1)),"")</f>
        <v/>
      </c>
      <c r="E29" s="14" t="str">
        <f ca="1">IF(PaymentSchedule[[#This Row],[PMT NO]]&lt;&gt;"",ScheduledPayment,"")</f>
        <v/>
      </c>
      <c r="F2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9" s="14" t="str">
        <f ca="1">IF(PaymentSchedule[[#This Row],[PMT NO]]&lt;&gt;"",PaymentSchedule[[#This Row],[TOTAL PAYMENT]]-PaymentSchedule[[#This Row],[INTEREST]],"")</f>
        <v/>
      </c>
      <c r="I29" s="14" t="str">
        <f ca="1">IF(PaymentSchedule[[#This Row],[PMT NO]]&lt;&gt;"",PaymentSchedule[[#This Row],[BEGINNING BALANCE]]*(InterestRate/PaymentsPerYear),"")</f>
        <v/>
      </c>
      <c r="J29" s="14" t="str">
        <f ca="1">IF(PaymentSchedule[[#This Row],[PMT NO]]&lt;&gt;"",IF(PaymentSchedule[[#This Row],[SCHEDULED PAYMENT]]+PaymentSchedule[[#This Row],[EXTRA PAYMENT]]&lt;=PaymentSchedule[[#This Row],[BEGINNING BALANCE]],PaymentSchedule[[#This Row],[BEGINNING BALANCE]]-PaymentSchedule[[#This Row],[PRINCIPAL]],0),"")</f>
        <v/>
      </c>
      <c r="K29" s="14" t="str">
        <f ca="1">IF(PaymentSchedule[[#This Row],[PMT NO]]&lt;&gt;"",SUM(INDEX(PaymentSchedule[INTEREST],1,1):PaymentSchedule[[#This Row],[INTEREST]]),"")</f>
        <v/>
      </c>
      <c r="L29" s="25">
        <f t="shared" si="1"/>
        <v>0</v>
      </c>
      <c r="M29" s="25">
        <f t="shared" si="2"/>
        <v>0</v>
      </c>
      <c r="N29" s="25">
        <f t="shared" si="3"/>
        <v>0</v>
      </c>
      <c r="O29" s="25" t="e">
        <f ca="1">PaymentSchedule[[#This Row],[HOA]]+PaymentSchedule[[#This Row],[TAXES]]+PaymentSchedule[[#This Row],[INSURANCE]]+PaymentSchedule[[#This Row],[TOTAL PAYMENT]]</f>
        <v>#VALUE!</v>
      </c>
      <c r="P29" s="25" t="e">
        <f ca="1">P28+PaymentSchedule[[#This Row],[TOTAL MONTHLY PAYMENTS]]</f>
        <v>#VALUE!</v>
      </c>
    </row>
    <row r="30" spans="2:16">
      <c r="B30" s="10" t="str">
        <f ca="1">IF(LoanIsGood,IF(ROW()-ROW(PaymentSchedule[[#Headers],[PMT NO]])&gt;ScheduledNumberOfPayments,"",ROW()-ROW(PaymentSchedule[[#Headers],[PMT NO]])),"")</f>
        <v/>
      </c>
      <c r="C30" s="12" t="str">
        <f ca="1">IF(PaymentSchedule[[#This Row],[PMT NO]]&lt;&gt;"",EOMONTH(LoanStartDate,ROW(PaymentSchedule[[#This Row],[PMT NO]])-ROW(PaymentSchedule[[#Headers],[PMT NO]])-2)+DAY(LoanStartDate),"")</f>
        <v/>
      </c>
      <c r="D30" s="14" t="str">
        <f ca="1">IF(PaymentSchedule[[#This Row],[PMT NO]]&lt;&gt;"",IF(ROW()-ROW(PaymentSchedule[[#Headers],[BEGINNING BALANCE]])=1,LoanAmount,INDEX(PaymentSchedule[ENDING BALANCE],ROW()-ROW(PaymentSchedule[[#Headers],[BEGINNING BALANCE]])-1)),"")</f>
        <v/>
      </c>
      <c r="E30" s="14" t="str">
        <f ca="1">IF(PaymentSchedule[[#This Row],[PMT NO]]&lt;&gt;"",ScheduledPayment,"")</f>
        <v/>
      </c>
      <c r="F3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0" s="14" t="str">
        <f ca="1">IF(PaymentSchedule[[#This Row],[PMT NO]]&lt;&gt;"",PaymentSchedule[[#This Row],[TOTAL PAYMENT]]-PaymentSchedule[[#This Row],[INTEREST]],"")</f>
        <v/>
      </c>
      <c r="I30" s="14" t="str">
        <f ca="1">IF(PaymentSchedule[[#This Row],[PMT NO]]&lt;&gt;"",PaymentSchedule[[#This Row],[BEGINNING BALANCE]]*(InterestRate/PaymentsPerYear),"")</f>
        <v/>
      </c>
      <c r="J30" s="14" t="str">
        <f ca="1">IF(PaymentSchedule[[#This Row],[PMT NO]]&lt;&gt;"",IF(PaymentSchedule[[#This Row],[SCHEDULED PAYMENT]]+PaymentSchedule[[#This Row],[EXTRA PAYMENT]]&lt;=PaymentSchedule[[#This Row],[BEGINNING BALANCE]],PaymentSchedule[[#This Row],[BEGINNING BALANCE]]-PaymentSchedule[[#This Row],[PRINCIPAL]],0),"")</f>
        <v/>
      </c>
      <c r="K30" s="14" t="str">
        <f ca="1">IF(PaymentSchedule[[#This Row],[PMT NO]]&lt;&gt;"",SUM(INDEX(PaymentSchedule[INTEREST],1,1):PaymentSchedule[[#This Row],[INTEREST]]),"")</f>
        <v/>
      </c>
      <c r="L30" s="25">
        <f t="shared" si="1"/>
        <v>0</v>
      </c>
      <c r="M30" s="25">
        <f t="shared" si="2"/>
        <v>0</v>
      </c>
      <c r="N30" s="25">
        <f t="shared" si="3"/>
        <v>0</v>
      </c>
      <c r="O30" s="25" t="e">
        <f ca="1">PaymentSchedule[[#This Row],[HOA]]+PaymentSchedule[[#This Row],[TAXES]]+PaymentSchedule[[#This Row],[INSURANCE]]+PaymentSchedule[[#This Row],[TOTAL PAYMENT]]</f>
        <v>#VALUE!</v>
      </c>
      <c r="P30" s="25" t="e">
        <f ca="1">P29+PaymentSchedule[[#This Row],[TOTAL MONTHLY PAYMENTS]]</f>
        <v>#VALUE!</v>
      </c>
    </row>
    <row r="31" spans="2:16">
      <c r="B31" s="10" t="str">
        <f ca="1">IF(LoanIsGood,IF(ROW()-ROW(PaymentSchedule[[#Headers],[PMT NO]])&gt;ScheduledNumberOfPayments,"",ROW()-ROW(PaymentSchedule[[#Headers],[PMT NO]])),"")</f>
        <v/>
      </c>
      <c r="C31" s="12" t="str">
        <f ca="1">IF(PaymentSchedule[[#This Row],[PMT NO]]&lt;&gt;"",EOMONTH(LoanStartDate,ROW(PaymentSchedule[[#This Row],[PMT NO]])-ROW(PaymentSchedule[[#Headers],[PMT NO]])-2)+DAY(LoanStartDate),"")</f>
        <v/>
      </c>
      <c r="D31" s="14" t="str">
        <f ca="1">IF(PaymentSchedule[[#This Row],[PMT NO]]&lt;&gt;"",IF(ROW()-ROW(PaymentSchedule[[#Headers],[BEGINNING BALANCE]])=1,LoanAmount,INDEX(PaymentSchedule[ENDING BALANCE],ROW()-ROW(PaymentSchedule[[#Headers],[BEGINNING BALANCE]])-1)),"")</f>
        <v/>
      </c>
      <c r="E31" s="14" t="str">
        <f ca="1">IF(PaymentSchedule[[#This Row],[PMT NO]]&lt;&gt;"",ScheduledPayment,"")</f>
        <v/>
      </c>
      <c r="F3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1" s="14" t="str">
        <f ca="1">IF(PaymentSchedule[[#This Row],[PMT NO]]&lt;&gt;"",PaymentSchedule[[#This Row],[TOTAL PAYMENT]]-PaymentSchedule[[#This Row],[INTEREST]],"")</f>
        <v/>
      </c>
      <c r="I31" s="14" t="str">
        <f ca="1">IF(PaymentSchedule[[#This Row],[PMT NO]]&lt;&gt;"",PaymentSchedule[[#This Row],[BEGINNING BALANCE]]*(InterestRate/PaymentsPerYear),"")</f>
        <v/>
      </c>
      <c r="J31" s="14" t="str">
        <f ca="1">IF(PaymentSchedule[[#This Row],[PMT NO]]&lt;&gt;"",IF(PaymentSchedule[[#This Row],[SCHEDULED PAYMENT]]+PaymentSchedule[[#This Row],[EXTRA PAYMENT]]&lt;=PaymentSchedule[[#This Row],[BEGINNING BALANCE]],PaymentSchedule[[#This Row],[BEGINNING BALANCE]]-PaymentSchedule[[#This Row],[PRINCIPAL]],0),"")</f>
        <v/>
      </c>
      <c r="K31" s="14" t="str">
        <f ca="1">IF(PaymentSchedule[[#This Row],[PMT NO]]&lt;&gt;"",SUM(INDEX(PaymentSchedule[INTEREST],1,1):PaymentSchedule[[#This Row],[INTEREST]]),"")</f>
        <v/>
      </c>
      <c r="L31" s="25">
        <f t="shared" si="1"/>
        <v>0</v>
      </c>
      <c r="M31" s="25">
        <f t="shared" si="2"/>
        <v>0</v>
      </c>
      <c r="N31" s="25">
        <f t="shared" si="3"/>
        <v>0</v>
      </c>
      <c r="O31" s="25" t="e">
        <f ca="1">PaymentSchedule[[#This Row],[HOA]]+PaymentSchedule[[#This Row],[TAXES]]+PaymentSchedule[[#This Row],[INSURANCE]]+PaymentSchedule[[#This Row],[TOTAL PAYMENT]]</f>
        <v>#VALUE!</v>
      </c>
      <c r="P31" s="25" t="e">
        <f ca="1">P30+PaymentSchedule[[#This Row],[TOTAL MONTHLY PAYMENTS]]</f>
        <v>#VALUE!</v>
      </c>
    </row>
    <row r="32" spans="2:16">
      <c r="B32" s="10" t="str">
        <f ca="1">IF(LoanIsGood,IF(ROW()-ROW(PaymentSchedule[[#Headers],[PMT NO]])&gt;ScheduledNumberOfPayments,"",ROW()-ROW(PaymentSchedule[[#Headers],[PMT NO]])),"")</f>
        <v/>
      </c>
      <c r="C32" s="12" t="str">
        <f ca="1">IF(PaymentSchedule[[#This Row],[PMT NO]]&lt;&gt;"",EOMONTH(LoanStartDate,ROW(PaymentSchedule[[#This Row],[PMT NO]])-ROW(PaymentSchedule[[#Headers],[PMT NO]])-2)+DAY(LoanStartDate),"")</f>
        <v/>
      </c>
      <c r="D32" s="14" t="str">
        <f ca="1">IF(PaymentSchedule[[#This Row],[PMT NO]]&lt;&gt;"",IF(ROW()-ROW(PaymentSchedule[[#Headers],[BEGINNING BALANCE]])=1,LoanAmount,INDEX(PaymentSchedule[ENDING BALANCE],ROW()-ROW(PaymentSchedule[[#Headers],[BEGINNING BALANCE]])-1)),"")</f>
        <v/>
      </c>
      <c r="E32" s="14" t="str">
        <f ca="1">IF(PaymentSchedule[[#This Row],[PMT NO]]&lt;&gt;"",ScheduledPayment,"")</f>
        <v/>
      </c>
      <c r="F3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2" s="14" t="str">
        <f ca="1">IF(PaymentSchedule[[#This Row],[PMT NO]]&lt;&gt;"",PaymentSchedule[[#This Row],[TOTAL PAYMENT]]-PaymentSchedule[[#This Row],[INTEREST]],"")</f>
        <v/>
      </c>
      <c r="I32" s="14" t="str">
        <f ca="1">IF(PaymentSchedule[[#This Row],[PMT NO]]&lt;&gt;"",PaymentSchedule[[#This Row],[BEGINNING BALANCE]]*(InterestRate/PaymentsPerYear),"")</f>
        <v/>
      </c>
      <c r="J32" s="14" t="str">
        <f ca="1">IF(PaymentSchedule[[#This Row],[PMT NO]]&lt;&gt;"",IF(PaymentSchedule[[#This Row],[SCHEDULED PAYMENT]]+PaymentSchedule[[#This Row],[EXTRA PAYMENT]]&lt;=PaymentSchedule[[#This Row],[BEGINNING BALANCE]],PaymentSchedule[[#This Row],[BEGINNING BALANCE]]-PaymentSchedule[[#This Row],[PRINCIPAL]],0),"")</f>
        <v/>
      </c>
      <c r="K32" s="14" t="str">
        <f ca="1">IF(PaymentSchedule[[#This Row],[PMT NO]]&lt;&gt;"",SUM(INDEX(PaymentSchedule[INTEREST],1,1):PaymentSchedule[[#This Row],[INTEREST]]),"")</f>
        <v/>
      </c>
      <c r="L32" s="25">
        <f t="shared" si="1"/>
        <v>0</v>
      </c>
      <c r="M32" s="25">
        <f t="shared" si="2"/>
        <v>0</v>
      </c>
      <c r="N32" s="25">
        <f t="shared" si="3"/>
        <v>0</v>
      </c>
      <c r="O32" s="25" t="e">
        <f ca="1">PaymentSchedule[[#This Row],[HOA]]+PaymentSchedule[[#This Row],[TAXES]]+PaymentSchedule[[#This Row],[INSURANCE]]+PaymentSchedule[[#This Row],[TOTAL PAYMENT]]</f>
        <v>#VALUE!</v>
      </c>
      <c r="P32" s="25" t="e">
        <f ca="1">P31+PaymentSchedule[[#This Row],[TOTAL MONTHLY PAYMENTS]]</f>
        <v>#VALUE!</v>
      </c>
    </row>
    <row r="33" spans="2:16">
      <c r="B33" s="10" t="str">
        <f ca="1">IF(LoanIsGood,IF(ROW()-ROW(PaymentSchedule[[#Headers],[PMT NO]])&gt;ScheduledNumberOfPayments,"",ROW()-ROW(PaymentSchedule[[#Headers],[PMT NO]])),"")</f>
        <v/>
      </c>
      <c r="C33" s="12" t="str">
        <f ca="1">IF(PaymentSchedule[[#This Row],[PMT NO]]&lt;&gt;"",EOMONTH(LoanStartDate,ROW(PaymentSchedule[[#This Row],[PMT NO]])-ROW(PaymentSchedule[[#Headers],[PMT NO]])-2)+DAY(LoanStartDate),"")</f>
        <v/>
      </c>
      <c r="D33" s="14" t="str">
        <f ca="1">IF(PaymentSchedule[[#This Row],[PMT NO]]&lt;&gt;"",IF(ROW()-ROW(PaymentSchedule[[#Headers],[BEGINNING BALANCE]])=1,LoanAmount,INDEX(PaymentSchedule[ENDING BALANCE],ROW()-ROW(PaymentSchedule[[#Headers],[BEGINNING BALANCE]])-1)),"")</f>
        <v/>
      </c>
      <c r="E33" s="14" t="str">
        <f ca="1">IF(PaymentSchedule[[#This Row],[PMT NO]]&lt;&gt;"",ScheduledPayment,"")</f>
        <v/>
      </c>
      <c r="F3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3" s="14" t="str">
        <f ca="1">IF(PaymentSchedule[[#This Row],[PMT NO]]&lt;&gt;"",PaymentSchedule[[#This Row],[TOTAL PAYMENT]]-PaymentSchedule[[#This Row],[INTEREST]],"")</f>
        <v/>
      </c>
      <c r="I33" s="14" t="str">
        <f ca="1">IF(PaymentSchedule[[#This Row],[PMT NO]]&lt;&gt;"",PaymentSchedule[[#This Row],[BEGINNING BALANCE]]*(InterestRate/PaymentsPerYear),"")</f>
        <v/>
      </c>
      <c r="J33" s="14" t="str">
        <f ca="1">IF(PaymentSchedule[[#This Row],[PMT NO]]&lt;&gt;"",IF(PaymentSchedule[[#This Row],[SCHEDULED PAYMENT]]+PaymentSchedule[[#This Row],[EXTRA PAYMENT]]&lt;=PaymentSchedule[[#This Row],[BEGINNING BALANCE]],PaymentSchedule[[#This Row],[BEGINNING BALANCE]]-PaymentSchedule[[#This Row],[PRINCIPAL]],0),"")</f>
        <v/>
      </c>
      <c r="K33" s="14" t="str">
        <f ca="1">IF(PaymentSchedule[[#This Row],[PMT NO]]&lt;&gt;"",SUM(INDEX(PaymentSchedule[INTEREST],1,1):PaymentSchedule[[#This Row],[INTEREST]]),"")</f>
        <v/>
      </c>
      <c r="L33" s="25">
        <f t="shared" si="1"/>
        <v>0</v>
      </c>
      <c r="M33" s="25">
        <f t="shared" si="2"/>
        <v>0</v>
      </c>
      <c r="N33" s="25">
        <f t="shared" si="3"/>
        <v>0</v>
      </c>
      <c r="O33" s="25" t="e">
        <f ca="1">PaymentSchedule[[#This Row],[HOA]]+PaymentSchedule[[#This Row],[TAXES]]+PaymentSchedule[[#This Row],[INSURANCE]]+PaymentSchedule[[#This Row],[TOTAL PAYMENT]]</f>
        <v>#VALUE!</v>
      </c>
      <c r="P33" s="25" t="e">
        <f ca="1">P32+PaymentSchedule[[#This Row],[TOTAL MONTHLY PAYMENTS]]</f>
        <v>#VALUE!</v>
      </c>
    </row>
    <row r="34" spans="2:16">
      <c r="B34" s="18" t="str">
        <f ca="1">IF(LoanIsGood,IF(ROW()-ROW(PaymentSchedule[[#Headers],[PMT NO]])&gt;ScheduledNumberOfPayments,"",ROW()-ROW(PaymentSchedule[[#Headers],[PMT NO]])),"")</f>
        <v/>
      </c>
      <c r="C34" s="19" t="str">
        <f ca="1">IF(PaymentSchedule[[#This Row],[PMT NO]]&lt;&gt;"",EOMONTH(LoanStartDate,ROW(PaymentSchedule[[#This Row],[PMT NO]])-ROW(PaymentSchedule[[#Headers],[PMT NO]])-2)+DAY(LoanStartDate),"")</f>
        <v/>
      </c>
      <c r="D34" s="20" t="str">
        <f ca="1">IF(PaymentSchedule[[#This Row],[PMT NO]]&lt;&gt;"",IF(ROW()-ROW(PaymentSchedule[[#Headers],[BEGINNING BALANCE]])=1,LoanAmount,INDEX(PaymentSchedule[ENDING BALANCE],ROW()-ROW(PaymentSchedule[[#Headers],[BEGINNING BALANCE]])-1)),"")</f>
        <v/>
      </c>
      <c r="E34" s="20" t="str">
        <f ca="1">IF(PaymentSchedule[[#This Row],[PMT NO]]&lt;&gt;"",ScheduledPayment,"")</f>
        <v/>
      </c>
      <c r="F34" s="20"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4" s="20"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4" s="20" t="str">
        <f ca="1">IF(PaymentSchedule[[#This Row],[PMT NO]]&lt;&gt;"",PaymentSchedule[[#This Row],[TOTAL PAYMENT]]-PaymentSchedule[[#This Row],[INTEREST]],"")</f>
        <v/>
      </c>
      <c r="I34" s="20" t="str">
        <f ca="1">IF(PaymentSchedule[[#This Row],[PMT NO]]&lt;&gt;"",PaymentSchedule[[#This Row],[BEGINNING BALANCE]]*(InterestRate/PaymentsPerYear),"")</f>
        <v/>
      </c>
      <c r="J34" s="20" t="str">
        <f ca="1">IF(PaymentSchedule[[#This Row],[PMT NO]]&lt;&gt;"",IF(PaymentSchedule[[#This Row],[SCHEDULED PAYMENT]]+PaymentSchedule[[#This Row],[EXTRA PAYMENT]]&lt;=PaymentSchedule[[#This Row],[BEGINNING BALANCE]],PaymentSchedule[[#This Row],[BEGINNING BALANCE]]-PaymentSchedule[[#This Row],[PRINCIPAL]],0),"")</f>
        <v/>
      </c>
      <c r="K34" s="20" t="str">
        <f ca="1">IF(PaymentSchedule[[#This Row],[PMT NO]]&lt;&gt;"",SUM(INDEX(PaymentSchedule[INTEREST],1,1):PaymentSchedule[[#This Row],[INTEREST]]),"")</f>
        <v/>
      </c>
      <c r="L34" s="25">
        <f t="shared" si="1"/>
        <v>0</v>
      </c>
      <c r="M34" s="25">
        <f t="shared" si="2"/>
        <v>0</v>
      </c>
      <c r="N34" s="25">
        <f t="shared" si="3"/>
        <v>0</v>
      </c>
      <c r="O34" s="25" t="e">
        <f ca="1">PaymentSchedule[[#This Row],[HOA]]+PaymentSchedule[[#This Row],[TAXES]]+PaymentSchedule[[#This Row],[INSURANCE]]+PaymentSchedule[[#This Row],[TOTAL PAYMENT]]</f>
        <v>#VALUE!</v>
      </c>
      <c r="P34" s="25" t="e">
        <f ca="1">P33+PaymentSchedule[[#This Row],[TOTAL MONTHLY PAYMENTS]]</f>
        <v>#VALUE!</v>
      </c>
    </row>
    <row r="35" spans="2:16">
      <c r="B35" s="10" t="str">
        <f ca="1">IF(LoanIsGood,IF(ROW()-ROW(PaymentSchedule[[#Headers],[PMT NO]])&gt;ScheduledNumberOfPayments,"",ROW()-ROW(PaymentSchedule[[#Headers],[PMT NO]])),"")</f>
        <v/>
      </c>
      <c r="C35" s="12" t="str">
        <f ca="1">IF(PaymentSchedule[[#This Row],[PMT NO]]&lt;&gt;"",EOMONTH(LoanStartDate,ROW(PaymentSchedule[[#This Row],[PMT NO]])-ROW(PaymentSchedule[[#Headers],[PMT NO]])-2)+DAY(LoanStartDate),"")</f>
        <v/>
      </c>
      <c r="D35" s="14" t="str">
        <f ca="1">IF(PaymentSchedule[[#This Row],[PMT NO]]&lt;&gt;"",IF(ROW()-ROW(PaymentSchedule[[#Headers],[BEGINNING BALANCE]])=1,LoanAmount,INDEX(PaymentSchedule[ENDING BALANCE],ROW()-ROW(PaymentSchedule[[#Headers],[BEGINNING BALANCE]])-1)),"")</f>
        <v/>
      </c>
      <c r="E35" s="14" t="str">
        <f ca="1">IF(PaymentSchedule[[#This Row],[PMT NO]]&lt;&gt;"",ScheduledPayment,"")</f>
        <v/>
      </c>
      <c r="F3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5" s="14" t="str">
        <f ca="1">IF(PaymentSchedule[[#This Row],[PMT NO]]&lt;&gt;"",PaymentSchedule[[#This Row],[TOTAL PAYMENT]]-PaymentSchedule[[#This Row],[INTEREST]],"")</f>
        <v/>
      </c>
      <c r="I35" s="14" t="str">
        <f ca="1">IF(PaymentSchedule[[#This Row],[PMT NO]]&lt;&gt;"",PaymentSchedule[[#This Row],[BEGINNING BALANCE]]*(InterestRate/PaymentsPerYear),"")</f>
        <v/>
      </c>
      <c r="J35" s="14" t="str">
        <f ca="1">IF(PaymentSchedule[[#This Row],[PMT NO]]&lt;&gt;"",IF(PaymentSchedule[[#This Row],[SCHEDULED PAYMENT]]+PaymentSchedule[[#This Row],[EXTRA PAYMENT]]&lt;=PaymentSchedule[[#This Row],[BEGINNING BALANCE]],PaymentSchedule[[#This Row],[BEGINNING BALANCE]]-PaymentSchedule[[#This Row],[PRINCIPAL]],0),"")</f>
        <v/>
      </c>
      <c r="K35" s="14" t="str">
        <f ca="1">IF(PaymentSchedule[[#This Row],[PMT NO]]&lt;&gt;"",SUM(INDEX(PaymentSchedule[INTEREST],1,1):PaymentSchedule[[#This Row],[INTEREST]]),"")</f>
        <v/>
      </c>
      <c r="L35" s="25">
        <f t="shared" si="1"/>
        <v>0</v>
      </c>
      <c r="M35" s="25">
        <f t="shared" si="2"/>
        <v>0</v>
      </c>
      <c r="N35" s="25">
        <f t="shared" si="3"/>
        <v>0</v>
      </c>
      <c r="O35" s="25" t="e">
        <f ca="1">PaymentSchedule[[#This Row],[HOA]]+PaymentSchedule[[#This Row],[TAXES]]+PaymentSchedule[[#This Row],[INSURANCE]]+PaymentSchedule[[#This Row],[TOTAL PAYMENT]]</f>
        <v>#VALUE!</v>
      </c>
      <c r="P35" s="25" t="e">
        <f ca="1">P34+PaymentSchedule[[#This Row],[TOTAL MONTHLY PAYMENTS]]</f>
        <v>#VALUE!</v>
      </c>
    </row>
    <row r="36" spans="2:16">
      <c r="B36" s="10" t="str">
        <f ca="1">IF(LoanIsGood,IF(ROW()-ROW(PaymentSchedule[[#Headers],[PMT NO]])&gt;ScheduledNumberOfPayments,"",ROW()-ROW(PaymentSchedule[[#Headers],[PMT NO]])),"")</f>
        <v/>
      </c>
      <c r="C36" s="12" t="str">
        <f ca="1">IF(PaymentSchedule[[#This Row],[PMT NO]]&lt;&gt;"",EOMONTH(LoanStartDate,ROW(PaymentSchedule[[#This Row],[PMT NO]])-ROW(PaymentSchedule[[#Headers],[PMT NO]])-2)+DAY(LoanStartDate),"")</f>
        <v/>
      </c>
      <c r="D36" s="14" t="str">
        <f ca="1">IF(PaymentSchedule[[#This Row],[PMT NO]]&lt;&gt;"",IF(ROW()-ROW(PaymentSchedule[[#Headers],[BEGINNING BALANCE]])=1,LoanAmount,INDEX(PaymentSchedule[ENDING BALANCE],ROW()-ROW(PaymentSchedule[[#Headers],[BEGINNING BALANCE]])-1)),"")</f>
        <v/>
      </c>
      <c r="E36" s="14" t="str">
        <f ca="1">IF(PaymentSchedule[[#This Row],[PMT NO]]&lt;&gt;"",ScheduledPayment,"")</f>
        <v/>
      </c>
      <c r="F3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6" s="14" t="str">
        <f ca="1">IF(PaymentSchedule[[#This Row],[PMT NO]]&lt;&gt;"",PaymentSchedule[[#This Row],[TOTAL PAYMENT]]-PaymentSchedule[[#This Row],[INTEREST]],"")</f>
        <v/>
      </c>
      <c r="I36" s="14" t="str">
        <f ca="1">IF(PaymentSchedule[[#This Row],[PMT NO]]&lt;&gt;"",PaymentSchedule[[#This Row],[BEGINNING BALANCE]]*(InterestRate/PaymentsPerYear),"")</f>
        <v/>
      </c>
      <c r="J36" s="14" t="str">
        <f ca="1">IF(PaymentSchedule[[#This Row],[PMT NO]]&lt;&gt;"",IF(PaymentSchedule[[#This Row],[SCHEDULED PAYMENT]]+PaymentSchedule[[#This Row],[EXTRA PAYMENT]]&lt;=PaymentSchedule[[#This Row],[BEGINNING BALANCE]],PaymentSchedule[[#This Row],[BEGINNING BALANCE]]-PaymentSchedule[[#This Row],[PRINCIPAL]],0),"")</f>
        <v/>
      </c>
      <c r="K36" s="14" t="str">
        <f ca="1">IF(PaymentSchedule[[#This Row],[PMT NO]]&lt;&gt;"",SUM(INDEX(PaymentSchedule[INTEREST],1,1):PaymentSchedule[[#This Row],[INTEREST]]),"")</f>
        <v/>
      </c>
      <c r="L36" s="25">
        <f t="shared" si="1"/>
        <v>0</v>
      </c>
      <c r="M36" s="25">
        <f t="shared" si="2"/>
        <v>0</v>
      </c>
      <c r="N36" s="25">
        <f t="shared" si="3"/>
        <v>0</v>
      </c>
      <c r="O36" s="25" t="e">
        <f ca="1">PaymentSchedule[[#This Row],[HOA]]+PaymentSchedule[[#This Row],[TAXES]]+PaymentSchedule[[#This Row],[INSURANCE]]+PaymentSchedule[[#This Row],[TOTAL PAYMENT]]</f>
        <v>#VALUE!</v>
      </c>
      <c r="P36" s="25" t="e">
        <f ca="1">P35+PaymentSchedule[[#This Row],[TOTAL MONTHLY PAYMENTS]]</f>
        <v>#VALUE!</v>
      </c>
    </row>
    <row r="37" spans="2:16">
      <c r="B37" s="10" t="str">
        <f ca="1">IF(LoanIsGood,IF(ROW()-ROW(PaymentSchedule[[#Headers],[PMT NO]])&gt;ScheduledNumberOfPayments,"",ROW()-ROW(PaymentSchedule[[#Headers],[PMT NO]])),"")</f>
        <v/>
      </c>
      <c r="C37" s="12" t="str">
        <f ca="1">IF(PaymentSchedule[[#This Row],[PMT NO]]&lt;&gt;"",EOMONTH(LoanStartDate,ROW(PaymentSchedule[[#This Row],[PMT NO]])-ROW(PaymentSchedule[[#Headers],[PMT NO]])-2)+DAY(LoanStartDate),"")</f>
        <v/>
      </c>
      <c r="D37" s="14" t="str">
        <f ca="1">IF(PaymentSchedule[[#This Row],[PMT NO]]&lt;&gt;"",IF(ROW()-ROW(PaymentSchedule[[#Headers],[BEGINNING BALANCE]])=1,LoanAmount,INDEX(PaymentSchedule[ENDING BALANCE],ROW()-ROW(PaymentSchedule[[#Headers],[BEGINNING BALANCE]])-1)),"")</f>
        <v/>
      </c>
      <c r="E37" s="14" t="str">
        <f ca="1">IF(PaymentSchedule[[#This Row],[PMT NO]]&lt;&gt;"",ScheduledPayment,"")</f>
        <v/>
      </c>
      <c r="F3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7" s="14" t="str">
        <f ca="1">IF(PaymentSchedule[[#This Row],[PMT NO]]&lt;&gt;"",PaymentSchedule[[#This Row],[TOTAL PAYMENT]]-PaymentSchedule[[#This Row],[INTEREST]],"")</f>
        <v/>
      </c>
      <c r="I37" s="14" t="str">
        <f ca="1">IF(PaymentSchedule[[#This Row],[PMT NO]]&lt;&gt;"",PaymentSchedule[[#This Row],[BEGINNING BALANCE]]*(InterestRate/PaymentsPerYear),"")</f>
        <v/>
      </c>
      <c r="J37" s="14" t="str">
        <f ca="1">IF(PaymentSchedule[[#This Row],[PMT NO]]&lt;&gt;"",IF(PaymentSchedule[[#This Row],[SCHEDULED PAYMENT]]+PaymentSchedule[[#This Row],[EXTRA PAYMENT]]&lt;=PaymentSchedule[[#This Row],[BEGINNING BALANCE]],PaymentSchedule[[#This Row],[BEGINNING BALANCE]]-PaymentSchedule[[#This Row],[PRINCIPAL]],0),"")</f>
        <v/>
      </c>
      <c r="K37" s="14" t="str">
        <f ca="1">IF(PaymentSchedule[[#This Row],[PMT NO]]&lt;&gt;"",SUM(INDEX(PaymentSchedule[INTEREST],1,1):PaymentSchedule[[#This Row],[INTEREST]]),"")</f>
        <v/>
      </c>
      <c r="L37" s="25">
        <f t="shared" si="1"/>
        <v>0</v>
      </c>
      <c r="M37" s="25">
        <f t="shared" si="2"/>
        <v>0</v>
      </c>
      <c r="N37" s="25">
        <f t="shared" si="3"/>
        <v>0</v>
      </c>
      <c r="O37" s="25" t="e">
        <f ca="1">PaymentSchedule[[#This Row],[HOA]]+PaymentSchedule[[#This Row],[TAXES]]+PaymentSchedule[[#This Row],[INSURANCE]]+PaymentSchedule[[#This Row],[TOTAL PAYMENT]]</f>
        <v>#VALUE!</v>
      </c>
      <c r="P37" s="25" t="e">
        <f ca="1">P36+PaymentSchedule[[#This Row],[TOTAL MONTHLY PAYMENTS]]</f>
        <v>#VALUE!</v>
      </c>
    </row>
    <row r="38" spans="2:16">
      <c r="B38" s="10" t="str">
        <f ca="1">IF(LoanIsGood,IF(ROW()-ROW(PaymentSchedule[[#Headers],[PMT NO]])&gt;ScheduledNumberOfPayments,"",ROW()-ROW(PaymentSchedule[[#Headers],[PMT NO]])),"")</f>
        <v/>
      </c>
      <c r="C38" s="12" t="str">
        <f ca="1">IF(PaymentSchedule[[#This Row],[PMT NO]]&lt;&gt;"",EOMONTH(LoanStartDate,ROW(PaymentSchedule[[#This Row],[PMT NO]])-ROW(PaymentSchedule[[#Headers],[PMT NO]])-2)+DAY(LoanStartDate),"")</f>
        <v/>
      </c>
      <c r="D38" s="14" t="str">
        <f ca="1">IF(PaymentSchedule[[#This Row],[PMT NO]]&lt;&gt;"",IF(ROW()-ROW(PaymentSchedule[[#Headers],[BEGINNING BALANCE]])=1,LoanAmount,INDEX(PaymentSchedule[ENDING BALANCE],ROW()-ROW(PaymentSchedule[[#Headers],[BEGINNING BALANCE]])-1)),"")</f>
        <v/>
      </c>
      <c r="E38" s="14" t="str">
        <f ca="1">IF(PaymentSchedule[[#This Row],[PMT NO]]&lt;&gt;"",ScheduledPayment,"")</f>
        <v/>
      </c>
      <c r="F3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8" s="14" t="str">
        <f ca="1">IF(PaymentSchedule[[#This Row],[PMT NO]]&lt;&gt;"",PaymentSchedule[[#This Row],[TOTAL PAYMENT]]-PaymentSchedule[[#This Row],[INTEREST]],"")</f>
        <v/>
      </c>
      <c r="I38" s="14" t="str">
        <f ca="1">IF(PaymentSchedule[[#This Row],[PMT NO]]&lt;&gt;"",PaymentSchedule[[#This Row],[BEGINNING BALANCE]]*(InterestRate/PaymentsPerYear),"")</f>
        <v/>
      </c>
      <c r="J38" s="14" t="str">
        <f ca="1">IF(PaymentSchedule[[#This Row],[PMT NO]]&lt;&gt;"",IF(PaymentSchedule[[#This Row],[SCHEDULED PAYMENT]]+PaymentSchedule[[#This Row],[EXTRA PAYMENT]]&lt;=PaymentSchedule[[#This Row],[BEGINNING BALANCE]],PaymentSchedule[[#This Row],[BEGINNING BALANCE]]-PaymentSchedule[[#This Row],[PRINCIPAL]],0),"")</f>
        <v/>
      </c>
      <c r="K38" s="14" t="str">
        <f ca="1">IF(PaymentSchedule[[#This Row],[PMT NO]]&lt;&gt;"",SUM(INDEX(PaymentSchedule[INTEREST],1,1):PaymentSchedule[[#This Row],[INTEREST]]),"")</f>
        <v/>
      </c>
      <c r="L38" s="25">
        <f t="shared" si="1"/>
        <v>0</v>
      </c>
      <c r="M38" s="25">
        <f t="shared" si="2"/>
        <v>0</v>
      </c>
      <c r="N38" s="25">
        <f t="shared" si="3"/>
        <v>0</v>
      </c>
      <c r="O38" s="25" t="e">
        <f ca="1">PaymentSchedule[[#This Row],[HOA]]+PaymentSchedule[[#This Row],[TAXES]]+PaymentSchedule[[#This Row],[INSURANCE]]+PaymentSchedule[[#This Row],[TOTAL PAYMENT]]</f>
        <v>#VALUE!</v>
      </c>
      <c r="P38" s="25" t="e">
        <f ca="1">P37+PaymentSchedule[[#This Row],[TOTAL MONTHLY PAYMENTS]]</f>
        <v>#VALUE!</v>
      </c>
    </row>
    <row r="39" spans="2:16">
      <c r="B39" s="10" t="str">
        <f ca="1">IF(LoanIsGood,IF(ROW()-ROW(PaymentSchedule[[#Headers],[PMT NO]])&gt;ScheduledNumberOfPayments,"",ROW()-ROW(PaymentSchedule[[#Headers],[PMT NO]])),"")</f>
        <v/>
      </c>
      <c r="C39" s="12" t="str">
        <f ca="1">IF(PaymentSchedule[[#This Row],[PMT NO]]&lt;&gt;"",EOMONTH(LoanStartDate,ROW(PaymentSchedule[[#This Row],[PMT NO]])-ROW(PaymentSchedule[[#Headers],[PMT NO]])-2)+DAY(LoanStartDate),"")</f>
        <v/>
      </c>
      <c r="D39" s="14" t="str">
        <f ca="1">IF(PaymentSchedule[[#This Row],[PMT NO]]&lt;&gt;"",IF(ROW()-ROW(PaymentSchedule[[#Headers],[BEGINNING BALANCE]])=1,LoanAmount,INDEX(PaymentSchedule[ENDING BALANCE],ROW()-ROW(PaymentSchedule[[#Headers],[BEGINNING BALANCE]])-1)),"")</f>
        <v/>
      </c>
      <c r="E39" s="14" t="str">
        <f ca="1">IF(PaymentSchedule[[#This Row],[PMT NO]]&lt;&gt;"",ScheduledPayment,"")</f>
        <v/>
      </c>
      <c r="F3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9" s="14" t="str">
        <f ca="1">IF(PaymentSchedule[[#This Row],[PMT NO]]&lt;&gt;"",PaymentSchedule[[#This Row],[TOTAL PAYMENT]]-PaymentSchedule[[#This Row],[INTEREST]],"")</f>
        <v/>
      </c>
      <c r="I39" s="14" t="str">
        <f ca="1">IF(PaymentSchedule[[#This Row],[PMT NO]]&lt;&gt;"",PaymentSchedule[[#This Row],[BEGINNING BALANCE]]*(InterestRate/PaymentsPerYear),"")</f>
        <v/>
      </c>
      <c r="J39" s="14" t="str">
        <f ca="1">IF(PaymentSchedule[[#This Row],[PMT NO]]&lt;&gt;"",IF(PaymentSchedule[[#This Row],[SCHEDULED PAYMENT]]+PaymentSchedule[[#This Row],[EXTRA PAYMENT]]&lt;=PaymentSchedule[[#This Row],[BEGINNING BALANCE]],PaymentSchedule[[#This Row],[BEGINNING BALANCE]]-PaymentSchedule[[#This Row],[PRINCIPAL]],0),"")</f>
        <v/>
      </c>
      <c r="K39" s="14" t="str">
        <f ca="1">IF(PaymentSchedule[[#This Row],[PMT NO]]&lt;&gt;"",SUM(INDEX(PaymentSchedule[INTEREST],1,1):PaymentSchedule[[#This Row],[INTEREST]]),"")</f>
        <v/>
      </c>
      <c r="L39" s="25">
        <f t="shared" si="1"/>
        <v>0</v>
      </c>
      <c r="M39" s="25">
        <f t="shared" si="2"/>
        <v>0</v>
      </c>
      <c r="N39" s="25">
        <f t="shared" si="3"/>
        <v>0</v>
      </c>
      <c r="O39" s="25" t="e">
        <f ca="1">PaymentSchedule[[#This Row],[HOA]]+PaymentSchedule[[#This Row],[TAXES]]+PaymentSchedule[[#This Row],[INSURANCE]]+PaymentSchedule[[#This Row],[TOTAL PAYMENT]]</f>
        <v>#VALUE!</v>
      </c>
      <c r="P39" s="25" t="e">
        <f ca="1">P38+PaymentSchedule[[#This Row],[TOTAL MONTHLY PAYMENTS]]</f>
        <v>#VALUE!</v>
      </c>
    </row>
    <row r="40" spans="2:16">
      <c r="B40" s="10" t="str">
        <f ca="1">IF(LoanIsGood,IF(ROW()-ROW(PaymentSchedule[[#Headers],[PMT NO]])&gt;ScheduledNumberOfPayments,"",ROW()-ROW(PaymentSchedule[[#Headers],[PMT NO]])),"")</f>
        <v/>
      </c>
      <c r="C40" s="12" t="str">
        <f ca="1">IF(PaymentSchedule[[#This Row],[PMT NO]]&lt;&gt;"",EOMONTH(LoanStartDate,ROW(PaymentSchedule[[#This Row],[PMT NO]])-ROW(PaymentSchedule[[#Headers],[PMT NO]])-2)+DAY(LoanStartDate),"")</f>
        <v/>
      </c>
      <c r="D40" s="14" t="str">
        <f ca="1">IF(PaymentSchedule[[#This Row],[PMT NO]]&lt;&gt;"",IF(ROW()-ROW(PaymentSchedule[[#Headers],[BEGINNING BALANCE]])=1,LoanAmount,INDEX(PaymentSchedule[ENDING BALANCE],ROW()-ROW(PaymentSchedule[[#Headers],[BEGINNING BALANCE]])-1)),"")</f>
        <v/>
      </c>
      <c r="E40" s="14" t="str">
        <f ca="1">IF(PaymentSchedule[[#This Row],[PMT NO]]&lt;&gt;"",ScheduledPayment,"")</f>
        <v/>
      </c>
      <c r="F4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4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40" s="14" t="str">
        <f ca="1">IF(PaymentSchedule[[#This Row],[PMT NO]]&lt;&gt;"",PaymentSchedule[[#This Row],[TOTAL PAYMENT]]-PaymentSchedule[[#This Row],[INTEREST]],"")</f>
        <v/>
      </c>
      <c r="I40" s="14" t="str">
        <f ca="1">IF(PaymentSchedule[[#This Row],[PMT NO]]&lt;&gt;"",PaymentSchedule[[#This Row],[BEGINNING BALANCE]]*(InterestRate/PaymentsPerYear),"")</f>
        <v/>
      </c>
      <c r="J40" s="14" t="str">
        <f ca="1">IF(PaymentSchedule[[#This Row],[PMT NO]]&lt;&gt;"",IF(PaymentSchedule[[#This Row],[SCHEDULED PAYMENT]]+PaymentSchedule[[#This Row],[EXTRA PAYMENT]]&lt;=PaymentSchedule[[#This Row],[BEGINNING BALANCE]],PaymentSchedule[[#This Row],[BEGINNING BALANCE]]-PaymentSchedule[[#This Row],[PRINCIPAL]],0),"")</f>
        <v/>
      </c>
      <c r="K40" s="14" t="str">
        <f ca="1">IF(PaymentSchedule[[#This Row],[PMT NO]]&lt;&gt;"",SUM(INDEX(PaymentSchedule[INTEREST],1,1):PaymentSchedule[[#This Row],[INTEREST]]),"")</f>
        <v/>
      </c>
      <c r="L40" s="25">
        <f t="shared" si="1"/>
        <v>0</v>
      </c>
      <c r="M40" s="25">
        <f t="shared" si="2"/>
        <v>0</v>
      </c>
      <c r="N40" s="25">
        <f t="shared" si="3"/>
        <v>0</v>
      </c>
      <c r="O40" s="25" t="e">
        <f ca="1">PaymentSchedule[[#This Row],[HOA]]+PaymentSchedule[[#This Row],[TAXES]]+PaymentSchedule[[#This Row],[INSURANCE]]+PaymentSchedule[[#This Row],[TOTAL PAYMENT]]</f>
        <v>#VALUE!</v>
      </c>
      <c r="P40" s="25" t="e">
        <f ca="1">P39+PaymentSchedule[[#This Row],[TOTAL MONTHLY PAYMENTS]]</f>
        <v>#VALUE!</v>
      </c>
    </row>
    <row r="41" spans="2:16">
      <c r="B41" s="10" t="str">
        <f ca="1">IF(LoanIsGood,IF(ROW()-ROW(PaymentSchedule[[#Headers],[PMT NO]])&gt;ScheduledNumberOfPayments,"",ROW()-ROW(PaymentSchedule[[#Headers],[PMT NO]])),"")</f>
        <v/>
      </c>
      <c r="C41" s="12" t="str">
        <f ca="1">IF(PaymentSchedule[[#This Row],[PMT NO]]&lt;&gt;"",EOMONTH(LoanStartDate,ROW(PaymentSchedule[[#This Row],[PMT NO]])-ROW(PaymentSchedule[[#Headers],[PMT NO]])-2)+DAY(LoanStartDate),"")</f>
        <v/>
      </c>
      <c r="D41" s="14" t="str">
        <f ca="1">IF(PaymentSchedule[[#This Row],[PMT NO]]&lt;&gt;"",IF(ROW()-ROW(PaymentSchedule[[#Headers],[BEGINNING BALANCE]])=1,LoanAmount,INDEX(PaymentSchedule[ENDING BALANCE],ROW()-ROW(PaymentSchedule[[#Headers],[BEGINNING BALANCE]])-1)),"")</f>
        <v/>
      </c>
      <c r="E41" s="14" t="str">
        <f ca="1">IF(PaymentSchedule[[#This Row],[PMT NO]]&lt;&gt;"",ScheduledPayment,"")</f>
        <v/>
      </c>
      <c r="F4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4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41" s="14" t="str">
        <f ca="1">IF(PaymentSchedule[[#This Row],[PMT NO]]&lt;&gt;"",PaymentSchedule[[#This Row],[TOTAL PAYMENT]]-PaymentSchedule[[#This Row],[INTEREST]],"")</f>
        <v/>
      </c>
      <c r="I41" s="14" t="str">
        <f ca="1">IF(PaymentSchedule[[#This Row],[PMT NO]]&lt;&gt;"",PaymentSchedule[[#This Row],[BEGINNING BALANCE]]*(InterestRate/PaymentsPerYear),"")</f>
        <v/>
      </c>
      <c r="J41" s="14" t="str">
        <f ca="1">IF(PaymentSchedule[[#This Row],[PMT NO]]&lt;&gt;"",IF(PaymentSchedule[[#This Row],[SCHEDULED PAYMENT]]+PaymentSchedule[[#This Row],[EXTRA PAYMENT]]&lt;=PaymentSchedule[[#This Row],[BEGINNING BALANCE]],PaymentSchedule[[#This Row],[BEGINNING BALANCE]]-PaymentSchedule[[#This Row],[PRINCIPAL]],0),"")</f>
        <v/>
      </c>
      <c r="K41" s="14" t="str">
        <f ca="1">IF(PaymentSchedule[[#This Row],[PMT NO]]&lt;&gt;"",SUM(INDEX(PaymentSchedule[INTEREST],1,1):PaymentSchedule[[#This Row],[INTEREST]]),"")</f>
        <v/>
      </c>
      <c r="L41" s="25">
        <f t="shared" si="1"/>
        <v>0</v>
      </c>
      <c r="M41" s="25">
        <f t="shared" si="2"/>
        <v>0</v>
      </c>
      <c r="N41" s="25">
        <f t="shared" si="3"/>
        <v>0</v>
      </c>
      <c r="O41" s="25" t="e">
        <f ca="1">PaymentSchedule[[#This Row],[HOA]]+PaymentSchedule[[#This Row],[TAXES]]+PaymentSchedule[[#This Row],[INSURANCE]]+PaymentSchedule[[#This Row],[TOTAL PAYMENT]]</f>
        <v>#VALUE!</v>
      </c>
      <c r="P41" s="25" t="e">
        <f ca="1">P40+PaymentSchedule[[#This Row],[TOTAL MONTHLY PAYMENTS]]</f>
        <v>#VALUE!</v>
      </c>
    </row>
    <row r="42" spans="2:16">
      <c r="B42" s="10" t="str">
        <f ca="1">IF(LoanIsGood,IF(ROW()-ROW(PaymentSchedule[[#Headers],[PMT NO]])&gt;ScheduledNumberOfPayments,"",ROW()-ROW(PaymentSchedule[[#Headers],[PMT NO]])),"")</f>
        <v/>
      </c>
      <c r="C42" s="12" t="str">
        <f ca="1">IF(PaymentSchedule[[#This Row],[PMT NO]]&lt;&gt;"",EOMONTH(LoanStartDate,ROW(PaymentSchedule[[#This Row],[PMT NO]])-ROW(PaymentSchedule[[#Headers],[PMT NO]])-2)+DAY(LoanStartDate),"")</f>
        <v/>
      </c>
      <c r="D42" s="14" t="str">
        <f ca="1">IF(PaymentSchedule[[#This Row],[PMT NO]]&lt;&gt;"",IF(ROW()-ROW(PaymentSchedule[[#Headers],[BEGINNING BALANCE]])=1,LoanAmount,INDEX(PaymentSchedule[ENDING BALANCE],ROW()-ROW(PaymentSchedule[[#Headers],[BEGINNING BALANCE]])-1)),"")</f>
        <v/>
      </c>
      <c r="E42" s="14" t="str">
        <f ca="1">IF(PaymentSchedule[[#This Row],[PMT NO]]&lt;&gt;"",ScheduledPayment,"")</f>
        <v/>
      </c>
      <c r="F4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4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42" s="14" t="str">
        <f ca="1">IF(PaymentSchedule[[#This Row],[PMT NO]]&lt;&gt;"",PaymentSchedule[[#This Row],[TOTAL PAYMENT]]-PaymentSchedule[[#This Row],[INTEREST]],"")</f>
        <v/>
      </c>
      <c r="I42" s="14" t="str">
        <f ca="1">IF(PaymentSchedule[[#This Row],[PMT NO]]&lt;&gt;"",PaymentSchedule[[#This Row],[BEGINNING BALANCE]]*(InterestRate/PaymentsPerYear),"")</f>
        <v/>
      </c>
      <c r="J42" s="14" t="str">
        <f ca="1">IF(PaymentSchedule[[#This Row],[PMT NO]]&lt;&gt;"",IF(PaymentSchedule[[#This Row],[SCHEDULED PAYMENT]]+PaymentSchedule[[#This Row],[EXTRA PAYMENT]]&lt;=PaymentSchedule[[#This Row],[BEGINNING BALANCE]],PaymentSchedule[[#This Row],[BEGINNING BALANCE]]-PaymentSchedule[[#This Row],[PRINCIPAL]],0),"")</f>
        <v/>
      </c>
      <c r="K42" s="14" t="str">
        <f ca="1">IF(PaymentSchedule[[#This Row],[PMT NO]]&lt;&gt;"",SUM(INDEX(PaymentSchedule[INTEREST],1,1):PaymentSchedule[[#This Row],[INTEREST]]),"")</f>
        <v/>
      </c>
      <c r="L42" s="25">
        <f t="shared" si="1"/>
        <v>0</v>
      </c>
      <c r="M42" s="25">
        <f t="shared" si="2"/>
        <v>0</v>
      </c>
      <c r="N42" s="25">
        <f t="shared" si="3"/>
        <v>0</v>
      </c>
      <c r="O42" s="25" t="e">
        <f ca="1">PaymentSchedule[[#This Row],[HOA]]+PaymentSchedule[[#This Row],[TAXES]]+PaymentSchedule[[#This Row],[INSURANCE]]+PaymentSchedule[[#This Row],[TOTAL PAYMENT]]</f>
        <v>#VALUE!</v>
      </c>
      <c r="P42" s="25" t="e">
        <f ca="1">P41+PaymentSchedule[[#This Row],[TOTAL MONTHLY PAYMENTS]]</f>
        <v>#VALUE!</v>
      </c>
    </row>
    <row r="43" spans="2:16">
      <c r="B43" s="10" t="str">
        <f ca="1">IF(LoanIsGood,IF(ROW()-ROW(PaymentSchedule[[#Headers],[PMT NO]])&gt;ScheduledNumberOfPayments,"",ROW()-ROW(PaymentSchedule[[#Headers],[PMT NO]])),"")</f>
        <v/>
      </c>
      <c r="C43" s="12" t="str">
        <f ca="1">IF(PaymentSchedule[[#This Row],[PMT NO]]&lt;&gt;"",EOMONTH(LoanStartDate,ROW(PaymentSchedule[[#This Row],[PMT NO]])-ROW(PaymentSchedule[[#Headers],[PMT NO]])-2)+DAY(LoanStartDate),"")</f>
        <v/>
      </c>
      <c r="D43" s="14" t="str">
        <f ca="1">IF(PaymentSchedule[[#This Row],[PMT NO]]&lt;&gt;"",IF(ROW()-ROW(PaymentSchedule[[#Headers],[BEGINNING BALANCE]])=1,LoanAmount,INDEX(PaymentSchedule[ENDING BALANCE],ROW()-ROW(PaymentSchedule[[#Headers],[BEGINNING BALANCE]])-1)),"")</f>
        <v/>
      </c>
      <c r="E43" s="14" t="str">
        <f ca="1">IF(PaymentSchedule[[#This Row],[PMT NO]]&lt;&gt;"",ScheduledPayment,"")</f>
        <v/>
      </c>
      <c r="F4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4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43" s="14" t="str">
        <f ca="1">IF(PaymentSchedule[[#This Row],[PMT NO]]&lt;&gt;"",PaymentSchedule[[#This Row],[TOTAL PAYMENT]]-PaymentSchedule[[#This Row],[INTEREST]],"")</f>
        <v/>
      </c>
      <c r="I43" s="14" t="str">
        <f ca="1">IF(PaymentSchedule[[#This Row],[PMT NO]]&lt;&gt;"",PaymentSchedule[[#This Row],[BEGINNING BALANCE]]*(InterestRate/PaymentsPerYear),"")</f>
        <v/>
      </c>
      <c r="J43" s="14" t="str">
        <f ca="1">IF(PaymentSchedule[[#This Row],[PMT NO]]&lt;&gt;"",IF(PaymentSchedule[[#This Row],[SCHEDULED PAYMENT]]+PaymentSchedule[[#This Row],[EXTRA PAYMENT]]&lt;=PaymentSchedule[[#This Row],[BEGINNING BALANCE]],PaymentSchedule[[#This Row],[BEGINNING BALANCE]]-PaymentSchedule[[#This Row],[PRINCIPAL]],0),"")</f>
        <v/>
      </c>
      <c r="K43" s="14" t="str">
        <f ca="1">IF(PaymentSchedule[[#This Row],[PMT NO]]&lt;&gt;"",SUM(INDEX(PaymentSchedule[INTEREST],1,1):PaymentSchedule[[#This Row],[INTEREST]]),"")</f>
        <v/>
      </c>
      <c r="L43" s="25">
        <f t="shared" si="1"/>
        <v>0</v>
      </c>
      <c r="M43" s="25">
        <f t="shared" si="2"/>
        <v>0</v>
      </c>
      <c r="N43" s="25">
        <f t="shared" si="3"/>
        <v>0</v>
      </c>
      <c r="O43" s="25" t="e">
        <f ca="1">PaymentSchedule[[#This Row],[HOA]]+PaymentSchedule[[#This Row],[TAXES]]+PaymentSchedule[[#This Row],[INSURANCE]]+PaymentSchedule[[#This Row],[TOTAL PAYMENT]]</f>
        <v>#VALUE!</v>
      </c>
      <c r="P43" s="25" t="e">
        <f ca="1">P42+PaymentSchedule[[#This Row],[TOTAL MONTHLY PAYMENTS]]</f>
        <v>#VALUE!</v>
      </c>
    </row>
    <row r="44" spans="2:16">
      <c r="B44" s="10" t="str">
        <f ca="1">IF(LoanIsGood,IF(ROW()-ROW(PaymentSchedule[[#Headers],[PMT NO]])&gt;ScheduledNumberOfPayments,"",ROW()-ROW(PaymentSchedule[[#Headers],[PMT NO]])),"")</f>
        <v/>
      </c>
      <c r="C44" s="12" t="str">
        <f ca="1">IF(PaymentSchedule[[#This Row],[PMT NO]]&lt;&gt;"",EOMONTH(LoanStartDate,ROW(PaymentSchedule[[#This Row],[PMT NO]])-ROW(PaymentSchedule[[#Headers],[PMT NO]])-2)+DAY(LoanStartDate),"")</f>
        <v/>
      </c>
      <c r="D44" s="14" t="str">
        <f ca="1">IF(PaymentSchedule[[#This Row],[PMT NO]]&lt;&gt;"",IF(ROW()-ROW(PaymentSchedule[[#Headers],[BEGINNING BALANCE]])=1,LoanAmount,INDEX(PaymentSchedule[ENDING BALANCE],ROW()-ROW(PaymentSchedule[[#Headers],[BEGINNING BALANCE]])-1)),"")</f>
        <v/>
      </c>
      <c r="E44" s="14" t="str">
        <f ca="1">IF(PaymentSchedule[[#This Row],[PMT NO]]&lt;&gt;"",ScheduledPayment,"")</f>
        <v/>
      </c>
      <c r="F4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4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44" s="14" t="str">
        <f ca="1">IF(PaymentSchedule[[#This Row],[PMT NO]]&lt;&gt;"",PaymentSchedule[[#This Row],[TOTAL PAYMENT]]-PaymentSchedule[[#This Row],[INTEREST]],"")</f>
        <v/>
      </c>
      <c r="I44" s="14" t="str">
        <f ca="1">IF(PaymentSchedule[[#This Row],[PMT NO]]&lt;&gt;"",PaymentSchedule[[#This Row],[BEGINNING BALANCE]]*(InterestRate/PaymentsPerYear),"")</f>
        <v/>
      </c>
      <c r="J44" s="14" t="str">
        <f ca="1">IF(PaymentSchedule[[#This Row],[PMT NO]]&lt;&gt;"",IF(PaymentSchedule[[#This Row],[SCHEDULED PAYMENT]]+PaymentSchedule[[#This Row],[EXTRA PAYMENT]]&lt;=PaymentSchedule[[#This Row],[BEGINNING BALANCE]],PaymentSchedule[[#This Row],[BEGINNING BALANCE]]-PaymentSchedule[[#This Row],[PRINCIPAL]],0),"")</f>
        <v/>
      </c>
      <c r="K44" s="14" t="str">
        <f ca="1">IF(PaymentSchedule[[#This Row],[PMT NO]]&lt;&gt;"",SUM(INDEX(PaymentSchedule[INTEREST],1,1):PaymentSchedule[[#This Row],[INTEREST]]),"")</f>
        <v/>
      </c>
      <c r="L44" s="25">
        <f t="shared" si="1"/>
        <v>0</v>
      </c>
      <c r="M44" s="25">
        <f t="shared" si="2"/>
        <v>0</v>
      </c>
      <c r="N44" s="25">
        <f t="shared" si="3"/>
        <v>0</v>
      </c>
      <c r="O44" s="25" t="e">
        <f ca="1">PaymentSchedule[[#This Row],[HOA]]+PaymentSchedule[[#This Row],[TAXES]]+PaymentSchedule[[#This Row],[INSURANCE]]+PaymentSchedule[[#This Row],[TOTAL PAYMENT]]</f>
        <v>#VALUE!</v>
      </c>
      <c r="P44" s="25" t="e">
        <f ca="1">P43+PaymentSchedule[[#This Row],[TOTAL MONTHLY PAYMENTS]]</f>
        <v>#VALUE!</v>
      </c>
    </row>
    <row r="45" spans="2:16">
      <c r="B45" s="10" t="str">
        <f ca="1">IF(LoanIsGood,IF(ROW()-ROW(PaymentSchedule[[#Headers],[PMT NO]])&gt;ScheduledNumberOfPayments,"",ROW()-ROW(PaymentSchedule[[#Headers],[PMT NO]])),"")</f>
        <v/>
      </c>
      <c r="C45" s="12" t="str">
        <f ca="1">IF(PaymentSchedule[[#This Row],[PMT NO]]&lt;&gt;"",EOMONTH(LoanStartDate,ROW(PaymentSchedule[[#This Row],[PMT NO]])-ROW(PaymentSchedule[[#Headers],[PMT NO]])-2)+DAY(LoanStartDate),"")</f>
        <v/>
      </c>
      <c r="D45" s="14" t="str">
        <f ca="1">IF(PaymentSchedule[[#This Row],[PMT NO]]&lt;&gt;"",IF(ROW()-ROW(PaymentSchedule[[#Headers],[BEGINNING BALANCE]])=1,LoanAmount,INDEX(PaymentSchedule[ENDING BALANCE],ROW()-ROW(PaymentSchedule[[#Headers],[BEGINNING BALANCE]])-1)),"")</f>
        <v/>
      </c>
      <c r="E45" s="14" t="str">
        <f ca="1">IF(PaymentSchedule[[#This Row],[PMT NO]]&lt;&gt;"",ScheduledPayment,"")</f>
        <v/>
      </c>
      <c r="F4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4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45" s="14" t="str">
        <f ca="1">IF(PaymentSchedule[[#This Row],[PMT NO]]&lt;&gt;"",PaymentSchedule[[#This Row],[TOTAL PAYMENT]]-PaymentSchedule[[#This Row],[INTEREST]],"")</f>
        <v/>
      </c>
      <c r="I45" s="14" t="str">
        <f ca="1">IF(PaymentSchedule[[#This Row],[PMT NO]]&lt;&gt;"",PaymentSchedule[[#This Row],[BEGINNING BALANCE]]*(InterestRate/PaymentsPerYear),"")</f>
        <v/>
      </c>
      <c r="J45" s="14" t="str">
        <f ca="1">IF(PaymentSchedule[[#This Row],[PMT NO]]&lt;&gt;"",IF(PaymentSchedule[[#This Row],[SCHEDULED PAYMENT]]+PaymentSchedule[[#This Row],[EXTRA PAYMENT]]&lt;=PaymentSchedule[[#This Row],[BEGINNING BALANCE]],PaymentSchedule[[#This Row],[BEGINNING BALANCE]]-PaymentSchedule[[#This Row],[PRINCIPAL]],0),"")</f>
        <v/>
      </c>
      <c r="K45" s="14" t="str">
        <f ca="1">IF(PaymentSchedule[[#This Row],[PMT NO]]&lt;&gt;"",SUM(INDEX(PaymentSchedule[INTEREST],1,1):PaymentSchedule[[#This Row],[INTEREST]]),"")</f>
        <v/>
      </c>
      <c r="L45" s="25">
        <f t="shared" si="1"/>
        <v>0</v>
      </c>
      <c r="M45" s="25">
        <f t="shared" si="2"/>
        <v>0</v>
      </c>
      <c r="N45" s="25">
        <f t="shared" si="3"/>
        <v>0</v>
      </c>
      <c r="O45" s="25" t="e">
        <f ca="1">PaymentSchedule[[#This Row],[HOA]]+PaymentSchedule[[#This Row],[TAXES]]+PaymentSchedule[[#This Row],[INSURANCE]]+PaymentSchedule[[#This Row],[TOTAL PAYMENT]]</f>
        <v>#VALUE!</v>
      </c>
      <c r="P45" s="25" t="e">
        <f ca="1">P44+PaymentSchedule[[#This Row],[TOTAL MONTHLY PAYMENTS]]</f>
        <v>#VALUE!</v>
      </c>
    </row>
    <row r="46" spans="2:16">
      <c r="B46" s="10" t="str">
        <f ca="1">IF(LoanIsGood,IF(ROW()-ROW(PaymentSchedule[[#Headers],[PMT NO]])&gt;ScheduledNumberOfPayments,"",ROW()-ROW(PaymentSchedule[[#Headers],[PMT NO]])),"")</f>
        <v/>
      </c>
      <c r="C46" s="12" t="str">
        <f ca="1">IF(PaymentSchedule[[#This Row],[PMT NO]]&lt;&gt;"",EOMONTH(LoanStartDate,ROW(PaymentSchedule[[#This Row],[PMT NO]])-ROW(PaymentSchedule[[#Headers],[PMT NO]])-2)+DAY(LoanStartDate),"")</f>
        <v/>
      </c>
      <c r="D46" s="14" t="str">
        <f ca="1">IF(PaymentSchedule[[#This Row],[PMT NO]]&lt;&gt;"",IF(ROW()-ROW(PaymentSchedule[[#Headers],[BEGINNING BALANCE]])=1,LoanAmount,INDEX(PaymentSchedule[ENDING BALANCE],ROW()-ROW(PaymentSchedule[[#Headers],[BEGINNING BALANCE]])-1)),"")</f>
        <v/>
      </c>
      <c r="E46" s="14" t="str">
        <f ca="1">IF(PaymentSchedule[[#This Row],[PMT NO]]&lt;&gt;"",ScheduledPayment,"")</f>
        <v/>
      </c>
      <c r="F4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4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46" s="14" t="str">
        <f ca="1">IF(PaymentSchedule[[#This Row],[PMT NO]]&lt;&gt;"",PaymentSchedule[[#This Row],[TOTAL PAYMENT]]-PaymentSchedule[[#This Row],[INTEREST]],"")</f>
        <v/>
      </c>
      <c r="I46" s="14" t="str">
        <f ca="1">IF(PaymentSchedule[[#This Row],[PMT NO]]&lt;&gt;"",PaymentSchedule[[#This Row],[BEGINNING BALANCE]]*(InterestRate/PaymentsPerYear),"")</f>
        <v/>
      </c>
      <c r="J46" s="14" t="str">
        <f ca="1">IF(PaymentSchedule[[#This Row],[PMT NO]]&lt;&gt;"",IF(PaymentSchedule[[#This Row],[SCHEDULED PAYMENT]]+PaymentSchedule[[#This Row],[EXTRA PAYMENT]]&lt;=PaymentSchedule[[#This Row],[BEGINNING BALANCE]],PaymentSchedule[[#This Row],[BEGINNING BALANCE]]-PaymentSchedule[[#This Row],[PRINCIPAL]],0),"")</f>
        <v/>
      </c>
      <c r="K46" s="14" t="str">
        <f ca="1">IF(PaymentSchedule[[#This Row],[PMT NO]]&lt;&gt;"",SUM(INDEX(PaymentSchedule[INTEREST],1,1):PaymentSchedule[[#This Row],[INTEREST]]),"")</f>
        <v/>
      </c>
      <c r="L46" s="25">
        <f t="shared" si="1"/>
        <v>0</v>
      </c>
      <c r="M46" s="25">
        <f t="shared" si="2"/>
        <v>0</v>
      </c>
      <c r="N46" s="25">
        <f t="shared" si="3"/>
        <v>0</v>
      </c>
      <c r="O46" s="25" t="e">
        <f ca="1">PaymentSchedule[[#This Row],[HOA]]+PaymentSchedule[[#This Row],[TAXES]]+PaymentSchedule[[#This Row],[INSURANCE]]+PaymentSchedule[[#This Row],[TOTAL PAYMENT]]</f>
        <v>#VALUE!</v>
      </c>
      <c r="P46" s="25" t="e">
        <f ca="1">P45+PaymentSchedule[[#This Row],[TOTAL MONTHLY PAYMENTS]]</f>
        <v>#VALUE!</v>
      </c>
    </row>
    <row r="47" spans="2:16">
      <c r="B47" s="10" t="str">
        <f ca="1">IF(LoanIsGood,IF(ROW()-ROW(PaymentSchedule[[#Headers],[PMT NO]])&gt;ScheduledNumberOfPayments,"",ROW()-ROW(PaymentSchedule[[#Headers],[PMT NO]])),"")</f>
        <v/>
      </c>
      <c r="C47" s="12" t="str">
        <f ca="1">IF(PaymentSchedule[[#This Row],[PMT NO]]&lt;&gt;"",EOMONTH(LoanStartDate,ROW(PaymentSchedule[[#This Row],[PMT NO]])-ROW(PaymentSchedule[[#Headers],[PMT NO]])-2)+DAY(LoanStartDate),"")</f>
        <v/>
      </c>
      <c r="D47" s="14" t="str">
        <f ca="1">IF(PaymentSchedule[[#This Row],[PMT NO]]&lt;&gt;"",IF(ROW()-ROW(PaymentSchedule[[#Headers],[BEGINNING BALANCE]])=1,LoanAmount,INDEX(PaymentSchedule[ENDING BALANCE],ROW()-ROW(PaymentSchedule[[#Headers],[BEGINNING BALANCE]])-1)),"")</f>
        <v/>
      </c>
      <c r="E47" s="14" t="str">
        <f ca="1">IF(PaymentSchedule[[#This Row],[PMT NO]]&lt;&gt;"",ScheduledPayment,"")</f>
        <v/>
      </c>
      <c r="F4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4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47" s="14" t="str">
        <f ca="1">IF(PaymentSchedule[[#This Row],[PMT NO]]&lt;&gt;"",PaymentSchedule[[#This Row],[TOTAL PAYMENT]]-PaymentSchedule[[#This Row],[INTEREST]],"")</f>
        <v/>
      </c>
      <c r="I47" s="14" t="str">
        <f ca="1">IF(PaymentSchedule[[#This Row],[PMT NO]]&lt;&gt;"",PaymentSchedule[[#This Row],[BEGINNING BALANCE]]*(InterestRate/PaymentsPerYear),"")</f>
        <v/>
      </c>
      <c r="J47" s="14" t="str">
        <f ca="1">IF(PaymentSchedule[[#This Row],[PMT NO]]&lt;&gt;"",IF(PaymentSchedule[[#This Row],[SCHEDULED PAYMENT]]+PaymentSchedule[[#This Row],[EXTRA PAYMENT]]&lt;=PaymentSchedule[[#This Row],[BEGINNING BALANCE]],PaymentSchedule[[#This Row],[BEGINNING BALANCE]]-PaymentSchedule[[#This Row],[PRINCIPAL]],0),"")</f>
        <v/>
      </c>
      <c r="K47" s="14" t="str">
        <f ca="1">IF(PaymentSchedule[[#This Row],[PMT NO]]&lt;&gt;"",SUM(INDEX(PaymentSchedule[INTEREST],1,1):PaymentSchedule[[#This Row],[INTEREST]]),"")</f>
        <v/>
      </c>
      <c r="L47" s="25">
        <f t="shared" si="1"/>
        <v>0</v>
      </c>
      <c r="M47" s="25">
        <f t="shared" si="2"/>
        <v>0</v>
      </c>
      <c r="N47" s="25">
        <f t="shared" si="3"/>
        <v>0</v>
      </c>
      <c r="O47" s="25" t="e">
        <f ca="1">PaymentSchedule[[#This Row],[HOA]]+PaymentSchedule[[#This Row],[TAXES]]+PaymentSchedule[[#This Row],[INSURANCE]]+PaymentSchedule[[#This Row],[TOTAL PAYMENT]]</f>
        <v>#VALUE!</v>
      </c>
      <c r="P47" s="25" t="e">
        <f ca="1">P46+PaymentSchedule[[#This Row],[TOTAL MONTHLY PAYMENTS]]</f>
        <v>#VALUE!</v>
      </c>
    </row>
    <row r="48" spans="2:16">
      <c r="B48" s="10" t="str">
        <f ca="1">IF(LoanIsGood,IF(ROW()-ROW(PaymentSchedule[[#Headers],[PMT NO]])&gt;ScheduledNumberOfPayments,"",ROW()-ROW(PaymentSchedule[[#Headers],[PMT NO]])),"")</f>
        <v/>
      </c>
      <c r="C48" s="12" t="str">
        <f ca="1">IF(PaymentSchedule[[#This Row],[PMT NO]]&lt;&gt;"",EOMONTH(LoanStartDate,ROW(PaymentSchedule[[#This Row],[PMT NO]])-ROW(PaymentSchedule[[#Headers],[PMT NO]])-2)+DAY(LoanStartDate),"")</f>
        <v/>
      </c>
      <c r="D48" s="14" t="str">
        <f ca="1">IF(PaymentSchedule[[#This Row],[PMT NO]]&lt;&gt;"",IF(ROW()-ROW(PaymentSchedule[[#Headers],[BEGINNING BALANCE]])=1,LoanAmount,INDEX(PaymentSchedule[ENDING BALANCE],ROW()-ROW(PaymentSchedule[[#Headers],[BEGINNING BALANCE]])-1)),"")</f>
        <v/>
      </c>
      <c r="E48" s="14" t="str">
        <f ca="1">IF(PaymentSchedule[[#This Row],[PMT NO]]&lt;&gt;"",ScheduledPayment,"")</f>
        <v/>
      </c>
      <c r="F4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4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48" s="14" t="str">
        <f ca="1">IF(PaymentSchedule[[#This Row],[PMT NO]]&lt;&gt;"",PaymentSchedule[[#This Row],[TOTAL PAYMENT]]-PaymentSchedule[[#This Row],[INTEREST]],"")</f>
        <v/>
      </c>
      <c r="I48" s="14" t="str">
        <f ca="1">IF(PaymentSchedule[[#This Row],[PMT NO]]&lt;&gt;"",PaymentSchedule[[#This Row],[BEGINNING BALANCE]]*(InterestRate/PaymentsPerYear),"")</f>
        <v/>
      </c>
      <c r="J48" s="14" t="str">
        <f ca="1">IF(PaymentSchedule[[#This Row],[PMT NO]]&lt;&gt;"",IF(PaymentSchedule[[#This Row],[SCHEDULED PAYMENT]]+PaymentSchedule[[#This Row],[EXTRA PAYMENT]]&lt;=PaymentSchedule[[#This Row],[BEGINNING BALANCE]],PaymentSchedule[[#This Row],[BEGINNING BALANCE]]-PaymentSchedule[[#This Row],[PRINCIPAL]],0),"")</f>
        <v/>
      </c>
      <c r="K48" s="14" t="str">
        <f ca="1">IF(PaymentSchedule[[#This Row],[PMT NO]]&lt;&gt;"",SUM(INDEX(PaymentSchedule[INTEREST],1,1):PaymentSchedule[[#This Row],[INTEREST]]),"")</f>
        <v/>
      </c>
      <c r="L48" s="25">
        <f t="shared" si="1"/>
        <v>0</v>
      </c>
      <c r="M48" s="25">
        <f t="shared" si="2"/>
        <v>0</v>
      </c>
      <c r="N48" s="25">
        <f t="shared" si="3"/>
        <v>0</v>
      </c>
      <c r="O48" s="25" t="e">
        <f ca="1">PaymentSchedule[[#This Row],[HOA]]+PaymentSchedule[[#This Row],[TAXES]]+PaymentSchedule[[#This Row],[INSURANCE]]+PaymentSchedule[[#This Row],[TOTAL PAYMENT]]</f>
        <v>#VALUE!</v>
      </c>
      <c r="P48" s="25" t="e">
        <f ca="1">P47+PaymentSchedule[[#This Row],[TOTAL MONTHLY PAYMENTS]]</f>
        <v>#VALUE!</v>
      </c>
    </row>
    <row r="49" spans="2:16">
      <c r="B49" s="10" t="str">
        <f ca="1">IF(LoanIsGood,IF(ROW()-ROW(PaymentSchedule[[#Headers],[PMT NO]])&gt;ScheduledNumberOfPayments,"",ROW()-ROW(PaymentSchedule[[#Headers],[PMT NO]])),"")</f>
        <v/>
      </c>
      <c r="C49" s="12" t="str">
        <f ca="1">IF(PaymentSchedule[[#This Row],[PMT NO]]&lt;&gt;"",EOMONTH(LoanStartDate,ROW(PaymentSchedule[[#This Row],[PMT NO]])-ROW(PaymentSchedule[[#Headers],[PMT NO]])-2)+DAY(LoanStartDate),"")</f>
        <v/>
      </c>
      <c r="D49" s="14" t="str">
        <f ca="1">IF(PaymentSchedule[[#This Row],[PMT NO]]&lt;&gt;"",IF(ROW()-ROW(PaymentSchedule[[#Headers],[BEGINNING BALANCE]])=1,LoanAmount,INDEX(PaymentSchedule[ENDING BALANCE],ROW()-ROW(PaymentSchedule[[#Headers],[BEGINNING BALANCE]])-1)),"")</f>
        <v/>
      </c>
      <c r="E49" s="14" t="str">
        <f ca="1">IF(PaymentSchedule[[#This Row],[PMT NO]]&lt;&gt;"",ScheduledPayment,"")</f>
        <v/>
      </c>
      <c r="F4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4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49" s="14" t="str">
        <f ca="1">IF(PaymentSchedule[[#This Row],[PMT NO]]&lt;&gt;"",PaymentSchedule[[#This Row],[TOTAL PAYMENT]]-PaymentSchedule[[#This Row],[INTEREST]],"")</f>
        <v/>
      </c>
      <c r="I49" s="14" t="str">
        <f ca="1">IF(PaymentSchedule[[#This Row],[PMT NO]]&lt;&gt;"",PaymentSchedule[[#This Row],[BEGINNING BALANCE]]*(InterestRate/PaymentsPerYear),"")</f>
        <v/>
      </c>
      <c r="J49" s="14" t="str">
        <f ca="1">IF(PaymentSchedule[[#This Row],[PMT NO]]&lt;&gt;"",IF(PaymentSchedule[[#This Row],[SCHEDULED PAYMENT]]+PaymentSchedule[[#This Row],[EXTRA PAYMENT]]&lt;=PaymentSchedule[[#This Row],[BEGINNING BALANCE]],PaymentSchedule[[#This Row],[BEGINNING BALANCE]]-PaymentSchedule[[#This Row],[PRINCIPAL]],0),"")</f>
        <v/>
      </c>
      <c r="K49" s="14" t="str">
        <f ca="1">IF(PaymentSchedule[[#This Row],[PMT NO]]&lt;&gt;"",SUM(INDEX(PaymentSchedule[INTEREST],1,1):PaymentSchedule[[#This Row],[INTEREST]]),"")</f>
        <v/>
      </c>
      <c r="L49" s="25">
        <f t="shared" si="1"/>
        <v>0</v>
      </c>
      <c r="M49" s="25">
        <f t="shared" si="2"/>
        <v>0</v>
      </c>
      <c r="N49" s="25">
        <f t="shared" si="3"/>
        <v>0</v>
      </c>
      <c r="O49" s="25" t="e">
        <f ca="1">PaymentSchedule[[#This Row],[HOA]]+PaymentSchedule[[#This Row],[TAXES]]+PaymentSchedule[[#This Row],[INSURANCE]]+PaymentSchedule[[#This Row],[TOTAL PAYMENT]]</f>
        <v>#VALUE!</v>
      </c>
      <c r="P49" s="25" t="e">
        <f ca="1">P48+PaymentSchedule[[#This Row],[TOTAL MONTHLY PAYMENTS]]</f>
        <v>#VALUE!</v>
      </c>
    </row>
    <row r="50" spans="2:16">
      <c r="B50" s="10" t="str">
        <f ca="1">IF(LoanIsGood,IF(ROW()-ROW(PaymentSchedule[[#Headers],[PMT NO]])&gt;ScheduledNumberOfPayments,"",ROW()-ROW(PaymentSchedule[[#Headers],[PMT NO]])),"")</f>
        <v/>
      </c>
      <c r="C50" s="12" t="str">
        <f ca="1">IF(PaymentSchedule[[#This Row],[PMT NO]]&lt;&gt;"",EOMONTH(LoanStartDate,ROW(PaymentSchedule[[#This Row],[PMT NO]])-ROW(PaymentSchedule[[#Headers],[PMT NO]])-2)+DAY(LoanStartDate),"")</f>
        <v/>
      </c>
      <c r="D50" s="14" t="str">
        <f ca="1">IF(PaymentSchedule[[#This Row],[PMT NO]]&lt;&gt;"",IF(ROW()-ROW(PaymentSchedule[[#Headers],[BEGINNING BALANCE]])=1,LoanAmount,INDEX(PaymentSchedule[ENDING BALANCE],ROW()-ROW(PaymentSchedule[[#Headers],[BEGINNING BALANCE]])-1)),"")</f>
        <v/>
      </c>
      <c r="E50" s="14" t="str">
        <f ca="1">IF(PaymentSchedule[[#This Row],[PMT NO]]&lt;&gt;"",ScheduledPayment,"")</f>
        <v/>
      </c>
      <c r="F5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5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50" s="14" t="str">
        <f ca="1">IF(PaymentSchedule[[#This Row],[PMT NO]]&lt;&gt;"",PaymentSchedule[[#This Row],[TOTAL PAYMENT]]-PaymentSchedule[[#This Row],[INTEREST]],"")</f>
        <v/>
      </c>
      <c r="I50" s="14" t="str">
        <f ca="1">IF(PaymentSchedule[[#This Row],[PMT NO]]&lt;&gt;"",PaymentSchedule[[#This Row],[BEGINNING BALANCE]]*(InterestRate/PaymentsPerYear),"")</f>
        <v/>
      </c>
      <c r="J50" s="14" t="str">
        <f ca="1">IF(PaymentSchedule[[#This Row],[PMT NO]]&lt;&gt;"",IF(PaymentSchedule[[#This Row],[SCHEDULED PAYMENT]]+PaymentSchedule[[#This Row],[EXTRA PAYMENT]]&lt;=PaymentSchedule[[#This Row],[BEGINNING BALANCE]],PaymentSchedule[[#This Row],[BEGINNING BALANCE]]-PaymentSchedule[[#This Row],[PRINCIPAL]],0),"")</f>
        <v/>
      </c>
      <c r="K50" s="14" t="str">
        <f ca="1">IF(PaymentSchedule[[#This Row],[PMT NO]]&lt;&gt;"",SUM(INDEX(PaymentSchedule[INTEREST],1,1):PaymentSchedule[[#This Row],[INTEREST]]),"")</f>
        <v/>
      </c>
      <c r="L50" s="25">
        <f t="shared" si="1"/>
        <v>0</v>
      </c>
      <c r="M50" s="25">
        <f t="shared" si="2"/>
        <v>0</v>
      </c>
      <c r="N50" s="25">
        <f t="shared" si="3"/>
        <v>0</v>
      </c>
      <c r="O50" s="25" t="e">
        <f ca="1">PaymentSchedule[[#This Row],[HOA]]+PaymentSchedule[[#This Row],[TAXES]]+PaymentSchedule[[#This Row],[INSURANCE]]+PaymentSchedule[[#This Row],[TOTAL PAYMENT]]</f>
        <v>#VALUE!</v>
      </c>
      <c r="P50" s="25" t="e">
        <f ca="1">P49+PaymentSchedule[[#This Row],[TOTAL MONTHLY PAYMENTS]]</f>
        <v>#VALUE!</v>
      </c>
    </row>
    <row r="51" spans="2:16">
      <c r="B51" s="10" t="str">
        <f ca="1">IF(LoanIsGood,IF(ROW()-ROW(PaymentSchedule[[#Headers],[PMT NO]])&gt;ScheduledNumberOfPayments,"",ROW()-ROW(PaymentSchedule[[#Headers],[PMT NO]])),"")</f>
        <v/>
      </c>
      <c r="C51" s="12" t="str">
        <f ca="1">IF(PaymentSchedule[[#This Row],[PMT NO]]&lt;&gt;"",EOMONTH(LoanStartDate,ROW(PaymentSchedule[[#This Row],[PMT NO]])-ROW(PaymentSchedule[[#Headers],[PMT NO]])-2)+DAY(LoanStartDate),"")</f>
        <v/>
      </c>
      <c r="D51" s="14" t="str">
        <f ca="1">IF(PaymentSchedule[[#This Row],[PMT NO]]&lt;&gt;"",IF(ROW()-ROW(PaymentSchedule[[#Headers],[BEGINNING BALANCE]])=1,LoanAmount,INDEX(PaymentSchedule[ENDING BALANCE],ROW()-ROW(PaymentSchedule[[#Headers],[BEGINNING BALANCE]])-1)),"")</f>
        <v/>
      </c>
      <c r="E51" s="14" t="str">
        <f ca="1">IF(PaymentSchedule[[#This Row],[PMT NO]]&lt;&gt;"",ScheduledPayment,"")</f>
        <v/>
      </c>
      <c r="F5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5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51" s="14" t="str">
        <f ca="1">IF(PaymentSchedule[[#This Row],[PMT NO]]&lt;&gt;"",PaymentSchedule[[#This Row],[TOTAL PAYMENT]]-PaymentSchedule[[#This Row],[INTEREST]],"")</f>
        <v/>
      </c>
      <c r="I51" s="14" t="str">
        <f ca="1">IF(PaymentSchedule[[#This Row],[PMT NO]]&lt;&gt;"",PaymentSchedule[[#This Row],[BEGINNING BALANCE]]*(InterestRate/PaymentsPerYear),"")</f>
        <v/>
      </c>
      <c r="J51" s="14" t="str">
        <f ca="1">IF(PaymentSchedule[[#This Row],[PMT NO]]&lt;&gt;"",IF(PaymentSchedule[[#This Row],[SCHEDULED PAYMENT]]+PaymentSchedule[[#This Row],[EXTRA PAYMENT]]&lt;=PaymentSchedule[[#This Row],[BEGINNING BALANCE]],PaymentSchedule[[#This Row],[BEGINNING BALANCE]]-PaymentSchedule[[#This Row],[PRINCIPAL]],0),"")</f>
        <v/>
      </c>
      <c r="K51" s="14" t="str">
        <f ca="1">IF(PaymentSchedule[[#This Row],[PMT NO]]&lt;&gt;"",SUM(INDEX(PaymentSchedule[INTEREST],1,1):PaymentSchedule[[#This Row],[INTEREST]]),"")</f>
        <v/>
      </c>
      <c r="L51" s="25">
        <f t="shared" si="1"/>
        <v>0</v>
      </c>
      <c r="M51" s="25">
        <f t="shared" si="2"/>
        <v>0</v>
      </c>
      <c r="N51" s="25">
        <f t="shared" si="3"/>
        <v>0</v>
      </c>
      <c r="O51" s="25" t="e">
        <f ca="1">PaymentSchedule[[#This Row],[HOA]]+PaymentSchedule[[#This Row],[TAXES]]+PaymentSchedule[[#This Row],[INSURANCE]]+PaymentSchedule[[#This Row],[TOTAL PAYMENT]]</f>
        <v>#VALUE!</v>
      </c>
      <c r="P51" s="25" t="e">
        <f ca="1">P50+PaymentSchedule[[#This Row],[TOTAL MONTHLY PAYMENTS]]</f>
        <v>#VALUE!</v>
      </c>
    </row>
    <row r="52" spans="2:16">
      <c r="B52" s="10" t="str">
        <f ca="1">IF(LoanIsGood,IF(ROW()-ROW(PaymentSchedule[[#Headers],[PMT NO]])&gt;ScheduledNumberOfPayments,"",ROW()-ROW(PaymentSchedule[[#Headers],[PMT NO]])),"")</f>
        <v/>
      </c>
      <c r="C52" s="12" t="str">
        <f ca="1">IF(PaymentSchedule[[#This Row],[PMT NO]]&lt;&gt;"",EOMONTH(LoanStartDate,ROW(PaymentSchedule[[#This Row],[PMT NO]])-ROW(PaymentSchedule[[#Headers],[PMT NO]])-2)+DAY(LoanStartDate),"")</f>
        <v/>
      </c>
      <c r="D52" s="14" t="str">
        <f ca="1">IF(PaymentSchedule[[#This Row],[PMT NO]]&lt;&gt;"",IF(ROW()-ROW(PaymentSchedule[[#Headers],[BEGINNING BALANCE]])=1,LoanAmount,INDEX(PaymentSchedule[ENDING BALANCE],ROW()-ROW(PaymentSchedule[[#Headers],[BEGINNING BALANCE]])-1)),"")</f>
        <v/>
      </c>
      <c r="E52" s="14" t="str">
        <f ca="1">IF(PaymentSchedule[[#This Row],[PMT NO]]&lt;&gt;"",ScheduledPayment,"")</f>
        <v/>
      </c>
      <c r="F5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5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52" s="14" t="str">
        <f ca="1">IF(PaymentSchedule[[#This Row],[PMT NO]]&lt;&gt;"",PaymentSchedule[[#This Row],[TOTAL PAYMENT]]-PaymentSchedule[[#This Row],[INTEREST]],"")</f>
        <v/>
      </c>
      <c r="I52" s="14" t="str">
        <f ca="1">IF(PaymentSchedule[[#This Row],[PMT NO]]&lt;&gt;"",PaymentSchedule[[#This Row],[BEGINNING BALANCE]]*(InterestRate/PaymentsPerYear),"")</f>
        <v/>
      </c>
      <c r="J52" s="14" t="str">
        <f ca="1">IF(PaymentSchedule[[#This Row],[PMT NO]]&lt;&gt;"",IF(PaymentSchedule[[#This Row],[SCHEDULED PAYMENT]]+PaymentSchedule[[#This Row],[EXTRA PAYMENT]]&lt;=PaymentSchedule[[#This Row],[BEGINNING BALANCE]],PaymentSchedule[[#This Row],[BEGINNING BALANCE]]-PaymentSchedule[[#This Row],[PRINCIPAL]],0),"")</f>
        <v/>
      </c>
      <c r="K52" s="14" t="str">
        <f ca="1">IF(PaymentSchedule[[#This Row],[PMT NO]]&lt;&gt;"",SUM(INDEX(PaymentSchedule[INTEREST],1,1):PaymentSchedule[[#This Row],[INTEREST]]),"")</f>
        <v/>
      </c>
      <c r="L52" s="25">
        <f t="shared" si="1"/>
        <v>0</v>
      </c>
      <c r="M52" s="25">
        <f t="shared" si="2"/>
        <v>0</v>
      </c>
      <c r="N52" s="25">
        <f t="shared" si="3"/>
        <v>0</v>
      </c>
      <c r="O52" s="25" t="e">
        <f ca="1">PaymentSchedule[[#This Row],[HOA]]+PaymentSchedule[[#This Row],[TAXES]]+PaymentSchedule[[#This Row],[INSURANCE]]+PaymentSchedule[[#This Row],[TOTAL PAYMENT]]</f>
        <v>#VALUE!</v>
      </c>
      <c r="P52" s="25" t="e">
        <f ca="1">P51+PaymentSchedule[[#This Row],[TOTAL MONTHLY PAYMENTS]]</f>
        <v>#VALUE!</v>
      </c>
    </row>
    <row r="53" spans="2:16">
      <c r="B53" s="10" t="str">
        <f ca="1">IF(LoanIsGood,IF(ROW()-ROW(PaymentSchedule[[#Headers],[PMT NO]])&gt;ScheduledNumberOfPayments,"",ROW()-ROW(PaymentSchedule[[#Headers],[PMT NO]])),"")</f>
        <v/>
      </c>
      <c r="C53" s="12" t="str">
        <f ca="1">IF(PaymentSchedule[[#This Row],[PMT NO]]&lt;&gt;"",EOMONTH(LoanStartDate,ROW(PaymentSchedule[[#This Row],[PMT NO]])-ROW(PaymentSchedule[[#Headers],[PMT NO]])-2)+DAY(LoanStartDate),"")</f>
        <v/>
      </c>
      <c r="D53" s="14" t="str">
        <f ca="1">IF(PaymentSchedule[[#This Row],[PMT NO]]&lt;&gt;"",IF(ROW()-ROW(PaymentSchedule[[#Headers],[BEGINNING BALANCE]])=1,LoanAmount,INDEX(PaymentSchedule[ENDING BALANCE],ROW()-ROW(PaymentSchedule[[#Headers],[BEGINNING BALANCE]])-1)),"")</f>
        <v/>
      </c>
      <c r="E53" s="14" t="str">
        <f ca="1">IF(PaymentSchedule[[#This Row],[PMT NO]]&lt;&gt;"",ScheduledPayment,"")</f>
        <v/>
      </c>
      <c r="F5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5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53" s="14" t="str">
        <f ca="1">IF(PaymentSchedule[[#This Row],[PMT NO]]&lt;&gt;"",PaymentSchedule[[#This Row],[TOTAL PAYMENT]]-PaymentSchedule[[#This Row],[INTEREST]],"")</f>
        <v/>
      </c>
      <c r="I53" s="14" t="str">
        <f ca="1">IF(PaymentSchedule[[#This Row],[PMT NO]]&lt;&gt;"",PaymentSchedule[[#This Row],[BEGINNING BALANCE]]*(InterestRate/PaymentsPerYear),"")</f>
        <v/>
      </c>
      <c r="J53" s="14" t="str">
        <f ca="1">IF(PaymentSchedule[[#This Row],[PMT NO]]&lt;&gt;"",IF(PaymentSchedule[[#This Row],[SCHEDULED PAYMENT]]+PaymentSchedule[[#This Row],[EXTRA PAYMENT]]&lt;=PaymentSchedule[[#This Row],[BEGINNING BALANCE]],PaymentSchedule[[#This Row],[BEGINNING BALANCE]]-PaymentSchedule[[#This Row],[PRINCIPAL]],0),"")</f>
        <v/>
      </c>
      <c r="K53" s="14" t="str">
        <f ca="1">IF(PaymentSchedule[[#This Row],[PMT NO]]&lt;&gt;"",SUM(INDEX(PaymentSchedule[INTEREST],1,1):PaymentSchedule[[#This Row],[INTEREST]]),"")</f>
        <v/>
      </c>
      <c r="L53" s="25">
        <f t="shared" si="1"/>
        <v>0</v>
      </c>
      <c r="M53" s="25">
        <f t="shared" si="2"/>
        <v>0</v>
      </c>
      <c r="N53" s="25">
        <f t="shared" si="3"/>
        <v>0</v>
      </c>
      <c r="O53" s="25" t="e">
        <f ca="1">PaymentSchedule[[#This Row],[HOA]]+PaymentSchedule[[#This Row],[TAXES]]+PaymentSchedule[[#This Row],[INSURANCE]]+PaymentSchedule[[#This Row],[TOTAL PAYMENT]]</f>
        <v>#VALUE!</v>
      </c>
      <c r="P53" s="25" t="e">
        <f ca="1">P52+PaymentSchedule[[#This Row],[TOTAL MONTHLY PAYMENTS]]</f>
        <v>#VALUE!</v>
      </c>
    </row>
    <row r="54" spans="2:16">
      <c r="B54" s="10" t="str">
        <f ca="1">IF(LoanIsGood,IF(ROW()-ROW(PaymentSchedule[[#Headers],[PMT NO]])&gt;ScheduledNumberOfPayments,"",ROW()-ROW(PaymentSchedule[[#Headers],[PMT NO]])),"")</f>
        <v/>
      </c>
      <c r="C54" s="12" t="str">
        <f ca="1">IF(PaymentSchedule[[#This Row],[PMT NO]]&lt;&gt;"",EOMONTH(LoanStartDate,ROW(PaymentSchedule[[#This Row],[PMT NO]])-ROW(PaymentSchedule[[#Headers],[PMT NO]])-2)+DAY(LoanStartDate),"")</f>
        <v/>
      </c>
      <c r="D54" s="14" t="str">
        <f ca="1">IF(PaymentSchedule[[#This Row],[PMT NO]]&lt;&gt;"",IF(ROW()-ROW(PaymentSchedule[[#Headers],[BEGINNING BALANCE]])=1,LoanAmount,INDEX(PaymentSchedule[ENDING BALANCE],ROW()-ROW(PaymentSchedule[[#Headers],[BEGINNING BALANCE]])-1)),"")</f>
        <v/>
      </c>
      <c r="E54" s="14" t="str">
        <f ca="1">IF(PaymentSchedule[[#This Row],[PMT NO]]&lt;&gt;"",ScheduledPayment,"")</f>
        <v/>
      </c>
      <c r="F5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5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54" s="14" t="str">
        <f ca="1">IF(PaymentSchedule[[#This Row],[PMT NO]]&lt;&gt;"",PaymentSchedule[[#This Row],[TOTAL PAYMENT]]-PaymentSchedule[[#This Row],[INTEREST]],"")</f>
        <v/>
      </c>
      <c r="I54" s="14" t="str">
        <f ca="1">IF(PaymentSchedule[[#This Row],[PMT NO]]&lt;&gt;"",PaymentSchedule[[#This Row],[BEGINNING BALANCE]]*(InterestRate/PaymentsPerYear),"")</f>
        <v/>
      </c>
      <c r="J54" s="14" t="str">
        <f ca="1">IF(PaymentSchedule[[#This Row],[PMT NO]]&lt;&gt;"",IF(PaymentSchedule[[#This Row],[SCHEDULED PAYMENT]]+PaymentSchedule[[#This Row],[EXTRA PAYMENT]]&lt;=PaymentSchedule[[#This Row],[BEGINNING BALANCE]],PaymentSchedule[[#This Row],[BEGINNING BALANCE]]-PaymentSchedule[[#This Row],[PRINCIPAL]],0),"")</f>
        <v/>
      </c>
      <c r="K54" s="14" t="str">
        <f ca="1">IF(PaymentSchedule[[#This Row],[PMT NO]]&lt;&gt;"",SUM(INDEX(PaymentSchedule[INTEREST],1,1):PaymentSchedule[[#This Row],[INTEREST]]),"")</f>
        <v/>
      </c>
      <c r="L54" s="25">
        <f t="shared" si="1"/>
        <v>0</v>
      </c>
      <c r="M54" s="25">
        <f t="shared" si="2"/>
        <v>0</v>
      </c>
      <c r="N54" s="25">
        <f t="shared" si="3"/>
        <v>0</v>
      </c>
      <c r="O54" s="25" t="e">
        <f ca="1">PaymentSchedule[[#This Row],[HOA]]+PaymentSchedule[[#This Row],[TAXES]]+PaymentSchedule[[#This Row],[INSURANCE]]+PaymentSchedule[[#This Row],[TOTAL PAYMENT]]</f>
        <v>#VALUE!</v>
      </c>
      <c r="P54" s="25" t="e">
        <f ca="1">P53+PaymentSchedule[[#This Row],[TOTAL MONTHLY PAYMENTS]]</f>
        <v>#VALUE!</v>
      </c>
    </row>
    <row r="55" spans="2:16">
      <c r="B55" s="10" t="str">
        <f ca="1">IF(LoanIsGood,IF(ROW()-ROW(PaymentSchedule[[#Headers],[PMT NO]])&gt;ScheduledNumberOfPayments,"",ROW()-ROW(PaymentSchedule[[#Headers],[PMT NO]])),"")</f>
        <v/>
      </c>
      <c r="C55" s="12" t="str">
        <f ca="1">IF(PaymentSchedule[[#This Row],[PMT NO]]&lt;&gt;"",EOMONTH(LoanStartDate,ROW(PaymentSchedule[[#This Row],[PMT NO]])-ROW(PaymentSchedule[[#Headers],[PMT NO]])-2)+DAY(LoanStartDate),"")</f>
        <v/>
      </c>
      <c r="D55" s="14" t="str">
        <f ca="1">IF(PaymentSchedule[[#This Row],[PMT NO]]&lt;&gt;"",IF(ROW()-ROW(PaymentSchedule[[#Headers],[BEGINNING BALANCE]])=1,LoanAmount,INDEX(PaymentSchedule[ENDING BALANCE],ROW()-ROW(PaymentSchedule[[#Headers],[BEGINNING BALANCE]])-1)),"")</f>
        <v/>
      </c>
      <c r="E55" s="14" t="str">
        <f ca="1">IF(PaymentSchedule[[#This Row],[PMT NO]]&lt;&gt;"",ScheduledPayment,"")</f>
        <v/>
      </c>
      <c r="F5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5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55" s="14" t="str">
        <f ca="1">IF(PaymentSchedule[[#This Row],[PMT NO]]&lt;&gt;"",PaymentSchedule[[#This Row],[TOTAL PAYMENT]]-PaymentSchedule[[#This Row],[INTEREST]],"")</f>
        <v/>
      </c>
      <c r="I55" s="14" t="str">
        <f ca="1">IF(PaymentSchedule[[#This Row],[PMT NO]]&lt;&gt;"",PaymentSchedule[[#This Row],[BEGINNING BALANCE]]*(InterestRate/PaymentsPerYear),"")</f>
        <v/>
      </c>
      <c r="J55" s="14" t="str">
        <f ca="1">IF(PaymentSchedule[[#This Row],[PMT NO]]&lt;&gt;"",IF(PaymentSchedule[[#This Row],[SCHEDULED PAYMENT]]+PaymentSchedule[[#This Row],[EXTRA PAYMENT]]&lt;=PaymentSchedule[[#This Row],[BEGINNING BALANCE]],PaymentSchedule[[#This Row],[BEGINNING BALANCE]]-PaymentSchedule[[#This Row],[PRINCIPAL]],0),"")</f>
        <v/>
      </c>
      <c r="K55" s="14" t="str">
        <f ca="1">IF(PaymentSchedule[[#This Row],[PMT NO]]&lt;&gt;"",SUM(INDEX(PaymentSchedule[INTEREST],1,1):PaymentSchedule[[#This Row],[INTEREST]]),"")</f>
        <v/>
      </c>
      <c r="L55" s="25">
        <f t="shared" si="1"/>
        <v>0</v>
      </c>
      <c r="M55" s="25">
        <f t="shared" si="2"/>
        <v>0</v>
      </c>
      <c r="N55" s="25">
        <f t="shared" si="3"/>
        <v>0</v>
      </c>
      <c r="O55" s="25" t="e">
        <f ca="1">PaymentSchedule[[#This Row],[HOA]]+PaymentSchedule[[#This Row],[TAXES]]+PaymentSchedule[[#This Row],[INSURANCE]]+PaymentSchedule[[#This Row],[TOTAL PAYMENT]]</f>
        <v>#VALUE!</v>
      </c>
      <c r="P55" s="25" t="e">
        <f ca="1">P54+PaymentSchedule[[#This Row],[TOTAL MONTHLY PAYMENTS]]</f>
        <v>#VALUE!</v>
      </c>
    </row>
    <row r="56" spans="2:16">
      <c r="B56" s="10" t="str">
        <f ca="1">IF(LoanIsGood,IF(ROW()-ROW(PaymentSchedule[[#Headers],[PMT NO]])&gt;ScheduledNumberOfPayments,"",ROW()-ROW(PaymentSchedule[[#Headers],[PMT NO]])),"")</f>
        <v/>
      </c>
      <c r="C56" s="12" t="str">
        <f ca="1">IF(PaymentSchedule[[#This Row],[PMT NO]]&lt;&gt;"",EOMONTH(LoanStartDate,ROW(PaymentSchedule[[#This Row],[PMT NO]])-ROW(PaymentSchedule[[#Headers],[PMT NO]])-2)+DAY(LoanStartDate),"")</f>
        <v/>
      </c>
      <c r="D56" s="14" t="str">
        <f ca="1">IF(PaymentSchedule[[#This Row],[PMT NO]]&lt;&gt;"",IF(ROW()-ROW(PaymentSchedule[[#Headers],[BEGINNING BALANCE]])=1,LoanAmount,INDEX(PaymentSchedule[ENDING BALANCE],ROW()-ROW(PaymentSchedule[[#Headers],[BEGINNING BALANCE]])-1)),"")</f>
        <v/>
      </c>
      <c r="E56" s="14" t="str">
        <f ca="1">IF(PaymentSchedule[[#This Row],[PMT NO]]&lt;&gt;"",ScheduledPayment,"")</f>
        <v/>
      </c>
      <c r="F5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5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56" s="14" t="str">
        <f ca="1">IF(PaymentSchedule[[#This Row],[PMT NO]]&lt;&gt;"",PaymentSchedule[[#This Row],[TOTAL PAYMENT]]-PaymentSchedule[[#This Row],[INTEREST]],"")</f>
        <v/>
      </c>
      <c r="I56" s="14" t="str">
        <f ca="1">IF(PaymentSchedule[[#This Row],[PMT NO]]&lt;&gt;"",PaymentSchedule[[#This Row],[BEGINNING BALANCE]]*(InterestRate/PaymentsPerYear),"")</f>
        <v/>
      </c>
      <c r="J56" s="14" t="str">
        <f ca="1">IF(PaymentSchedule[[#This Row],[PMT NO]]&lt;&gt;"",IF(PaymentSchedule[[#This Row],[SCHEDULED PAYMENT]]+PaymentSchedule[[#This Row],[EXTRA PAYMENT]]&lt;=PaymentSchedule[[#This Row],[BEGINNING BALANCE]],PaymentSchedule[[#This Row],[BEGINNING BALANCE]]-PaymentSchedule[[#This Row],[PRINCIPAL]],0),"")</f>
        <v/>
      </c>
      <c r="K56" s="14" t="str">
        <f ca="1">IF(PaymentSchedule[[#This Row],[PMT NO]]&lt;&gt;"",SUM(INDEX(PaymentSchedule[INTEREST],1,1):PaymentSchedule[[#This Row],[INTEREST]]),"")</f>
        <v/>
      </c>
      <c r="L56" s="25">
        <f t="shared" si="1"/>
        <v>0</v>
      </c>
      <c r="M56" s="25">
        <f t="shared" si="2"/>
        <v>0</v>
      </c>
      <c r="N56" s="25">
        <f t="shared" si="3"/>
        <v>0</v>
      </c>
      <c r="O56" s="25" t="e">
        <f ca="1">PaymentSchedule[[#This Row],[HOA]]+PaymentSchedule[[#This Row],[TAXES]]+PaymentSchedule[[#This Row],[INSURANCE]]+PaymentSchedule[[#This Row],[TOTAL PAYMENT]]</f>
        <v>#VALUE!</v>
      </c>
      <c r="P56" s="25" t="e">
        <f ca="1">P55+PaymentSchedule[[#This Row],[TOTAL MONTHLY PAYMENTS]]</f>
        <v>#VALUE!</v>
      </c>
    </row>
    <row r="57" spans="2:16">
      <c r="B57" s="10" t="str">
        <f ca="1">IF(LoanIsGood,IF(ROW()-ROW(PaymentSchedule[[#Headers],[PMT NO]])&gt;ScheduledNumberOfPayments,"",ROW()-ROW(PaymentSchedule[[#Headers],[PMT NO]])),"")</f>
        <v/>
      </c>
      <c r="C57" s="12" t="str">
        <f ca="1">IF(PaymentSchedule[[#This Row],[PMT NO]]&lt;&gt;"",EOMONTH(LoanStartDate,ROW(PaymentSchedule[[#This Row],[PMT NO]])-ROW(PaymentSchedule[[#Headers],[PMT NO]])-2)+DAY(LoanStartDate),"")</f>
        <v/>
      </c>
      <c r="D57" s="14" t="str">
        <f ca="1">IF(PaymentSchedule[[#This Row],[PMT NO]]&lt;&gt;"",IF(ROW()-ROW(PaymentSchedule[[#Headers],[BEGINNING BALANCE]])=1,LoanAmount,INDEX(PaymentSchedule[ENDING BALANCE],ROW()-ROW(PaymentSchedule[[#Headers],[BEGINNING BALANCE]])-1)),"")</f>
        <v/>
      </c>
      <c r="E57" s="14" t="str">
        <f ca="1">IF(PaymentSchedule[[#This Row],[PMT NO]]&lt;&gt;"",ScheduledPayment,"")</f>
        <v/>
      </c>
      <c r="F5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5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57" s="14" t="str">
        <f ca="1">IF(PaymentSchedule[[#This Row],[PMT NO]]&lt;&gt;"",PaymentSchedule[[#This Row],[TOTAL PAYMENT]]-PaymentSchedule[[#This Row],[INTEREST]],"")</f>
        <v/>
      </c>
      <c r="I57" s="14" t="str">
        <f ca="1">IF(PaymentSchedule[[#This Row],[PMT NO]]&lt;&gt;"",PaymentSchedule[[#This Row],[BEGINNING BALANCE]]*(InterestRate/PaymentsPerYear),"")</f>
        <v/>
      </c>
      <c r="J57" s="14" t="str">
        <f ca="1">IF(PaymentSchedule[[#This Row],[PMT NO]]&lt;&gt;"",IF(PaymentSchedule[[#This Row],[SCHEDULED PAYMENT]]+PaymentSchedule[[#This Row],[EXTRA PAYMENT]]&lt;=PaymentSchedule[[#This Row],[BEGINNING BALANCE]],PaymentSchedule[[#This Row],[BEGINNING BALANCE]]-PaymentSchedule[[#This Row],[PRINCIPAL]],0),"")</f>
        <v/>
      </c>
      <c r="K57" s="14" t="str">
        <f ca="1">IF(PaymentSchedule[[#This Row],[PMT NO]]&lt;&gt;"",SUM(INDEX(PaymentSchedule[INTEREST],1,1):PaymentSchedule[[#This Row],[INTEREST]]),"")</f>
        <v/>
      </c>
      <c r="L57" s="25">
        <f t="shared" si="1"/>
        <v>0</v>
      </c>
      <c r="M57" s="25">
        <f t="shared" si="2"/>
        <v>0</v>
      </c>
      <c r="N57" s="25">
        <f t="shared" si="3"/>
        <v>0</v>
      </c>
      <c r="O57" s="25" t="e">
        <f ca="1">PaymentSchedule[[#This Row],[HOA]]+PaymentSchedule[[#This Row],[TAXES]]+PaymentSchedule[[#This Row],[INSURANCE]]+PaymentSchedule[[#This Row],[TOTAL PAYMENT]]</f>
        <v>#VALUE!</v>
      </c>
      <c r="P57" s="25" t="e">
        <f ca="1">P56+PaymentSchedule[[#This Row],[TOTAL MONTHLY PAYMENTS]]</f>
        <v>#VALUE!</v>
      </c>
    </row>
    <row r="58" spans="2:16">
      <c r="B58" s="10" t="str">
        <f ca="1">IF(LoanIsGood,IF(ROW()-ROW(PaymentSchedule[[#Headers],[PMT NO]])&gt;ScheduledNumberOfPayments,"",ROW()-ROW(PaymentSchedule[[#Headers],[PMT NO]])),"")</f>
        <v/>
      </c>
      <c r="C58" s="12" t="str">
        <f ca="1">IF(PaymentSchedule[[#This Row],[PMT NO]]&lt;&gt;"",EOMONTH(LoanStartDate,ROW(PaymentSchedule[[#This Row],[PMT NO]])-ROW(PaymentSchedule[[#Headers],[PMT NO]])-2)+DAY(LoanStartDate),"")</f>
        <v/>
      </c>
      <c r="D58" s="14" t="str">
        <f ca="1">IF(PaymentSchedule[[#This Row],[PMT NO]]&lt;&gt;"",IF(ROW()-ROW(PaymentSchedule[[#Headers],[BEGINNING BALANCE]])=1,LoanAmount,INDEX(PaymentSchedule[ENDING BALANCE],ROW()-ROW(PaymentSchedule[[#Headers],[BEGINNING BALANCE]])-1)),"")</f>
        <v/>
      </c>
      <c r="E58" s="14" t="str">
        <f ca="1">IF(PaymentSchedule[[#This Row],[PMT NO]]&lt;&gt;"",ScheduledPayment,"")</f>
        <v/>
      </c>
      <c r="F5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5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58" s="14" t="str">
        <f ca="1">IF(PaymentSchedule[[#This Row],[PMT NO]]&lt;&gt;"",PaymentSchedule[[#This Row],[TOTAL PAYMENT]]-PaymentSchedule[[#This Row],[INTEREST]],"")</f>
        <v/>
      </c>
      <c r="I58" s="14" t="str">
        <f ca="1">IF(PaymentSchedule[[#This Row],[PMT NO]]&lt;&gt;"",PaymentSchedule[[#This Row],[BEGINNING BALANCE]]*(InterestRate/PaymentsPerYear),"")</f>
        <v/>
      </c>
      <c r="J58" s="14" t="str">
        <f ca="1">IF(PaymentSchedule[[#This Row],[PMT NO]]&lt;&gt;"",IF(PaymentSchedule[[#This Row],[SCHEDULED PAYMENT]]+PaymentSchedule[[#This Row],[EXTRA PAYMENT]]&lt;=PaymentSchedule[[#This Row],[BEGINNING BALANCE]],PaymentSchedule[[#This Row],[BEGINNING BALANCE]]-PaymentSchedule[[#This Row],[PRINCIPAL]],0),"")</f>
        <v/>
      </c>
      <c r="K58" s="14" t="str">
        <f ca="1">IF(PaymentSchedule[[#This Row],[PMT NO]]&lt;&gt;"",SUM(INDEX(PaymentSchedule[INTEREST],1,1):PaymentSchedule[[#This Row],[INTEREST]]),"")</f>
        <v/>
      </c>
      <c r="L58" s="25">
        <f t="shared" si="1"/>
        <v>0</v>
      </c>
      <c r="M58" s="25">
        <f t="shared" si="2"/>
        <v>0</v>
      </c>
      <c r="N58" s="25">
        <f t="shared" si="3"/>
        <v>0</v>
      </c>
      <c r="O58" s="25" t="e">
        <f ca="1">PaymentSchedule[[#This Row],[HOA]]+PaymentSchedule[[#This Row],[TAXES]]+PaymentSchedule[[#This Row],[INSURANCE]]+PaymentSchedule[[#This Row],[TOTAL PAYMENT]]</f>
        <v>#VALUE!</v>
      </c>
      <c r="P58" s="25" t="e">
        <f ca="1">P57+PaymentSchedule[[#This Row],[TOTAL MONTHLY PAYMENTS]]</f>
        <v>#VALUE!</v>
      </c>
    </row>
    <row r="59" spans="2:16">
      <c r="B59" s="10" t="str">
        <f ca="1">IF(LoanIsGood,IF(ROW()-ROW(PaymentSchedule[[#Headers],[PMT NO]])&gt;ScheduledNumberOfPayments,"",ROW()-ROW(PaymentSchedule[[#Headers],[PMT NO]])),"")</f>
        <v/>
      </c>
      <c r="C59" s="12" t="str">
        <f ca="1">IF(PaymentSchedule[[#This Row],[PMT NO]]&lt;&gt;"",EOMONTH(LoanStartDate,ROW(PaymentSchedule[[#This Row],[PMT NO]])-ROW(PaymentSchedule[[#Headers],[PMT NO]])-2)+DAY(LoanStartDate),"")</f>
        <v/>
      </c>
      <c r="D59" s="14" t="str">
        <f ca="1">IF(PaymentSchedule[[#This Row],[PMT NO]]&lt;&gt;"",IF(ROW()-ROW(PaymentSchedule[[#Headers],[BEGINNING BALANCE]])=1,LoanAmount,INDEX(PaymentSchedule[ENDING BALANCE],ROW()-ROW(PaymentSchedule[[#Headers],[BEGINNING BALANCE]])-1)),"")</f>
        <v/>
      </c>
      <c r="E59" s="14" t="str">
        <f ca="1">IF(PaymentSchedule[[#This Row],[PMT NO]]&lt;&gt;"",ScheduledPayment,"")</f>
        <v/>
      </c>
      <c r="F5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5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59" s="14" t="str">
        <f ca="1">IF(PaymentSchedule[[#This Row],[PMT NO]]&lt;&gt;"",PaymentSchedule[[#This Row],[TOTAL PAYMENT]]-PaymentSchedule[[#This Row],[INTEREST]],"")</f>
        <v/>
      </c>
      <c r="I59" s="14" t="str">
        <f ca="1">IF(PaymentSchedule[[#This Row],[PMT NO]]&lt;&gt;"",PaymentSchedule[[#This Row],[BEGINNING BALANCE]]*(InterestRate/PaymentsPerYear),"")</f>
        <v/>
      </c>
      <c r="J59" s="14" t="str">
        <f ca="1">IF(PaymentSchedule[[#This Row],[PMT NO]]&lt;&gt;"",IF(PaymentSchedule[[#This Row],[SCHEDULED PAYMENT]]+PaymentSchedule[[#This Row],[EXTRA PAYMENT]]&lt;=PaymentSchedule[[#This Row],[BEGINNING BALANCE]],PaymentSchedule[[#This Row],[BEGINNING BALANCE]]-PaymentSchedule[[#This Row],[PRINCIPAL]],0),"")</f>
        <v/>
      </c>
      <c r="K59" s="14" t="str">
        <f ca="1">IF(PaymentSchedule[[#This Row],[PMT NO]]&lt;&gt;"",SUM(INDEX(PaymentSchedule[INTEREST],1,1):PaymentSchedule[[#This Row],[INTEREST]]),"")</f>
        <v/>
      </c>
      <c r="L59" s="25">
        <f t="shared" si="1"/>
        <v>0</v>
      </c>
      <c r="M59" s="25">
        <f t="shared" si="2"/>
        <v>0</v>
      </c>
      <c r="N59" s="25">
        <f t="shared" si="3"/>
        <v>0</v>
      </c>
      <c r="O59" s="25" t="e">
        <f ca="1">PaymentSchedule[[#This Row],[HOA]]+PaymentSchedule[[#This Row],[TAXES]]+PaymentSchedule[[#This Row],[INSURANCE]]+PaymentSchedule[[#This Row],[TOTAL PAYMENT]]</f>
        <v>#VALUE!</v>
      </c>
      <c r="P59" s="25" t="e">
        <f ca="1">P58+PaymentSchedule[[#This Row],[TOTAL MONTHLY PAYMENTS]]</f>
        <v>#VALUE!</v>
      </c>
    </row>
    <row r="60" spans="2:16">
      <c r="B60" s="10" t="str">
        <f ca="1">IF(LoanIsGood,IF(ROW()-ROW(PaymentSchedule[[#Headers],[PMT NO]])&gt;ScheduledNumberOfPayments,"",ROW()-ROW(PaymentSchedule[[#Headers],[PMT NO]])),"")</f>
        <v/>
      </c>
      <c r="C60" s="12" t="str">
        <f ca="1">IF(PaymentSchedule[[#This Row],[PMT NO]]&lt;&gt;"",EOMONTH(LoanStartDate,ROW(PaymentSchedule[[#This Row],[PMT NO]])-ROW(PaymentSchedule[[#Headers],[PMT NO]])-2)+DAY(LoanStartDate),"")</f>
        <v/>
      </c>
      <c r="D60" s="14" t="str">
        <f ca="1">IF(PaymentSchedule[[#This Row],[PMT NO]]&lt;&gt;"",IF(ROW()-ROW(PaymentSchedule[[#Headers],[BEGINNING BALANCE]])=1,LoanAmount,INDEX(PaymentSchedule[ENDING BALANCE],ROW()-ROW(PaymentSchedule[[#Headers],[BEGINNING BALANCE]])-1)),"")</f>
        <v/>
      </c>
      <c r="E60" s="14" t="str">
        <f ca="1">IF(PaymentSchedule[[#This Row],[PMT NO]]&lt;&gt;"",ScheduledPayment,"")</f>
        <v/>
      </c>
      <c r="F6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6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60" s="14" t="str">
        <f ca="1">IF(PaymentSchedule[[#This Row],[PMT NO]]&lt;&gt;"",PaymentSchedule[[#This Row],[TOTAL PAYMENT]]-PaymentSchedule[[#This Row],[INTEREST]],"")</f>
        <v/>
      </c>
      <c r="I60" s="14" t="str">
        <f ca="1">IF(PaymentSchedule[[#This Row],[PMT NO]]&lt;&gt;"",PaymentSchedule[[#This Row],[BEGINNING BALANCE]]*(InterestRate/PaymentsPerYear),"")</f>
        <v/>
      </c>
      <c r="J60" s="14" t="str">
        <f ca="1">IF(PaymentSchedule[[#This Row],[PMT NO]]&lt;&gt;"",IF(PaymentSchedule[[#This Row],[SCHEDULED PAYMENT]]+PaymentSchedule[[#This Row],[EXTRA PAYMENT]]&lt;=PaymentSchedule[[#This Row],[BEGINNING BALANCE]],PaymentSchedule[[#This Row],[BEGINNING BALANCE]]-PaymentSchedule[[#This Row],[PRINCIPAL]],0),"")</f>
        <v/>
      </c>
      <c r="K60" s="14" t="str">
        <f ca="1">IF(PaymentSchedule[[#This Row],[PMT NO]]&lt;&gt;"",SUM(INDEX(PaymentSchedule[INTEREST],1,1):PaymentSchedule[[#This Row],[INTEREST]]),"")</f>
        <v/>
      </c>
      <c r="L60" s="25">
        <f t="shared" si="1"/>
        <v>0</v>
      </c>
      <c r="M60" s="25">
        <f t="shared" si="2"/>
        <v>0</v>
      </c>
      <c r="N60" s="25">
        <f t="shared" si="3"/>
        <v>0</v>
      </c>
      <c r="O60" s="25" t="e">
        <f ca="1">PaymentSchedule[[#This Row],[HOA]]+PaymentSchedule[[#This Row],[TAXES]]+PaymentSchedule[[#This Row],[INSURANCE]]+PaymentSchedule[[#This Row],[TOTAL PAYMENT]]</f>
        <v>#VALUE!</v>
      </c>
      <c r="P60" s="25" t="e">
        <f ca="1">P59+PaymentSchedule[[#This Row],[TOTAL MONTHLY PAYMENTS]]</f>
        <v>#VALUE!</v>
      </c>
    </row>
    <row r="61" spans="2:16">
      <c r="B61" s="10" t="str">
        <f ca="1">IF(LoanIsGood,IF(ROW()-ROW(PaymentSchedule[[#Headers],[PMT NO]])&gt;ScheduledNumberOfPayments,"",ROW()-ROW(PaymentSchedule[[#Headers],[PMT NO]])),"")</f>
        <v/>
      </c>
      <c r="C61" s="12" t="str">
        <f ca="1">IF(PaymentSchedule[[#This Row],[PMT NO]]&lt;&gt;"",EOMONTH(LoanStartDate,ROW(PaymentSchedule[[#This Row],[PMT NO]])-ROW(PaymentSchedule[[#Headers],[PMT NO]])-2)+DAY(LoanStartDate),"")</f>
        <v/>
      </c>
      <c r="D61" s="14" t="str">
        <f ca="1">IF(PaymentSchedule[[#This Row],[PMT NO]]&lt;&gt;"",IF(ROW()-ROW(PaymentSchedule[[#Headers],[BEGINNING BALANCE]])=1,LoanAmount,INDEX(PaymentSchedule[ENDING BALANCE],ROW()-ROW(PaymentSchedule[[#Headers],[BEGINNING BALANCE]])-1)),"")</f>
        <v/>
      </c>
      <c r="E61" s="14" t="str">
        <f ca="1">IF(PaymentSchedule[[#This Row],[PMT NO]]&lt;&gt;"",ScheduledPayment,"")</f>
        <v/>
      </c>
      <c r="F6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6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61" s="14" t="str">
        <f ca="1">IF(PaymentSchedule[[#This Row],[PMT NO]]&lt;&gt;"",PaymentSchedule[[#This Row],[TOTAL PAYMENT]]-PaymentSchedule[[#This Row],[INTEREST]],"")</f>
        <v/>
      </c>
      <c r="I61" s="14" t="str">
        <f ca="1">IF(PaymentSchedule[[#This Row],[PMT NO]]&lt;&gt;"",PaymentSchedule[[#This Row],[BEGINNING BALANCE]]*(InterestRate/PaymentsPerYear),"")</f>
        <v/>
      </c>
      <c r="J61" s="14" t="str">
        <f ca="1">IF(PaymentSchedule[[#This Row],[PMT NO]]&lt;&gt;"",IF(PaymentSchedule[[#This Row],[SCHEDULED PAYMENT]]+PaymentSchedule[[#This Row],[EXTRA PAYMENT]]&lt;=PaymentSchedule[[#This Row],[BEGINNING BALANCE]],PaymentSchedule[[#This Row],[BEGINNING BALANCE]]-PaymentSchedule[[#This Row],[PRINCIPAL]],0),"")</f>
        <v/>
      </c>
      <c r="K61" s="14" t="str">
        <f ca="1">IF(PaymentSchedule[[#This Row],[PMT NO]]&lt;&gt;"",SUM(INDEX(PaymentSchedule[INTEREST],1,1):PaymentSchedule[[#This Row],[INTEREST]]),"")</f>
        <v/>
      </c>
      <c r="L61" s="25">
        <f t="shared" si="1"/>
        <v>0</v>
      </c>
      <c r="M61" s="25">
        <f t="shared" si="2"/>
        <v>0</v>
      </c>
      <c r="N61" s="25">
        <f t="shared" si="3"/>
        <v>0</v>
      </c>
      <c r="O61" s="25" t="e">
        <f ca="1">PaymentSchedule[[#This Row],[HOA]]+PaymentSchedule[[#This Row],[TAXES]]+PaymentSchedule[[#This Row],[INSURANCE]]+PaymentSchedule[[#This Row],[TOTAL PAYMENT]]</f>
        <v>#VALUE!</v>
      </c>
      <c r="P61" s="25" t="e">
        <f ca="1">P60+PaymentSchedule[[#This Row],[TOTAL MONTHLY PAYMENTS]]</f>
        <v>#VALUE!</v>
      </c>
    </row>
    <row r="62" spans="2:16">
      <c r="B62" s="10" t="str">
        <f ca="1">IF(LoanIsGood,IF(ROW()-ROW(PaymentSchedule[[#Headers],[PMT NO]])&gt;ScheduledNumberOfPayments,"",ROW()-ROW(PaymentSchedule[[#Headers],[PMT NO]])),"")</f>
        <v/>
      </c>
      <c r="C62" s="12" t="str">
        <f ca="1">IF(PaymentSchedule[[#This Row],[PMT NO]]&lt;&gt;"",EOMONTH(LoanStartDate,ROW(PaymentSchedule[[#This Row],[PMT NO]])-ROW(PaymentSchedule[[#Headers],[PMT NO]])-2)+DAY(LoanStartDate),"")</f>
        <v/>
      </c>
      <c r="D62" s="14" t="str">
        <f ca="1">IF(PaymentSchedule[[#This Row],[PMT NO]]&lt;&gt;"",IF(ROW()-ROW(PaymentSchedule[[#Headers],[BEGINNING BALANCE]])=1,LoanAmount,INDEX(PaymentSchedule[ENDING BALANCE],ROW()-ROW(PaymentSchedule[[#Headers],[BEGINNING BALANCE]])-1)),"")</f>
        <v/>
      </c>
      <c r="E62" s="14" t="str">
        <f ca="1">IF(PaymentSchedule[[#This Row],[PMT NO]]&lt;&gt;"",ScheduledPayment,"")</f>
        <v/>
      </c>
      <c r="F6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6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62" s="14" t="str">
        <f ca="1">IF(PaymentSchedule[[#This Row],[PMT NO]]&lt;&gt;"",PaymentSchedule[[#This Row],[TOTAL PAYMENT]]-PaymentSchedule[[#This Row],[INTEREST]],"")</f>
        <v/>
      </c>
      <c r="I62" s="14" t="str">
        <f ca="1">IF(PaymentSchedule[[#This Row],[PMT NO]]&lt;&gt;"",PaymentSchedule[[#This Row],[BEGINNING BALANCE]]*(InterestRate/PaymentsPerYear),"")</f>
        <v/>
      </c>
      <c r="J62" s="14" t="str">
        <f ca="1">IF(PaymentSchedule[[#This Row],[PMT NO]]&lt;&gt;"",IF(PaymentSchedule[[#This Row],[SCHEDULED PAYMENT]]+PaymentSchedule[[#This Row],[EXTRA PAYMENT]]&lt;=PaymentSchedule[[#This Row],[BEGINNING BALANCE]],PaymentSchedule[[#This Row],[BEGINNING BALANCE]]-PaymentSchedule[[#This Row],[PRINCIPAL]],0),"")</f>
        <v/>
      </c>
      <c r="K62" s="14" t="str">
        <f ca="1">IF(PaymentSchedule[[#This Row],[PMT NO]]&lt;&gt;"",SUM(INDEX(PaymentSchedule[INTEREST],1,1):PaymentSchedule[[#This Row],[INTEREST]]),"")</f>
        <v/>
      </c>
      <c r="L62" s="25">
        <f t="shared" si="1"/>
        <v>0</v>
      </c>
      <c r="M62" s="25">
        <f t="shared" si="2"/>
        <v>0</v>
      </c>
      <c r="N62" s="25">
        <f t="shared" si="3"/>
        <v>0</v>
      </c>
      <c r="O62" s="25" t="e">
        <f ca="1">PaymentSchedule[[#This Row],[HOA]]+PaymentSchedule[[#This Row],[TAXES]]+PaymentSchedule[[#This Row],[INSURANCE]]+PaymentSchedule[[#This Row],[TOTAL PAYMENT]]</f>
        <v>#VALUE!</v>
      </c>
      <c r="P62" s="25" t="e">
        <f ca="1">P61+PaymentSchedule[[#This Row],[TOTAL MONTHLY PAYMENTS]]</f>
        <v>#VALUE!</v>
      </c>
    </row>
    <row r="63" spans="2:16">
      <c r="B63" s="10" t="str">
        <f ca="1">IF(LoanIsGood,IF(ROW()-ROW(PaymentSchedule[[#Headers],[PMT NO]])&gt;ScheduledNumberOfPayments,"",ROW()-ROW(PaymentSchedule[[#Headers],[PMT NO]])),"")</f>
        <v/>
      </c>
      <c r="C63" s="12" t="str">
        <f ca="1">IF(PaymentSchedule[[#This Row],[PMT NO]]&lt;&gt;"",EOMONTH(LoanStartDate,ROW(PaymentSchedule[[#This Row],[PMT NO]])-ROW(PaymentSchedule[[#Headers],[PMT NO]])-2)+DAY(LoanStartDate),"")</f>
        <v/>
      </c>
      <c r="D63" s="14" t="str">
        <f ca="1">IF(PaymentSchedule[[#This Row],[PMT NO]]&lt;&gt;"",IF(ROW()-ROW(PaymentSchedule[[#Headers],[BEGINNING BALANCE]])=1,LoanAmount,INDEX(PaymentSchedule[ENDING BALANCE],ROW()-ROW(PaymentSchedule[[#Headers],[BEGINNING BALANCE]])-1)),"")</f>
        <v/>
      </c>
      <c r="E63" s="14" t="str">
        <f ca="1">IF(PaymentSchedule[[#This Row],[PMT NO]]&lt;&gt;"",ScheduledPayment,"")</f>
        <v/>
      </c>
      <c r="F6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6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63" s="14" t="str">
        <f ca="1">IF(PaymentSchedule[[#This Row],[PMT NO]]&lt;&gt;"",PaymentSchedule[[#This Row],[TOTAL PAYMENT]]-PaymentSchedule[[#This Row],[INTEREST]],"")</f>
        <v/>
      </c>
      <c r="I63" s="14" t="str">
        <f ca="1">IF(PaymentSchedule[[#This Row],[PMT NO]]&lt;&gt;"",PaymentSchedule[[#This Row],[BEGINNING BALANCE]]*(InterestRate/PaymentsPerYear),"")</f>
        <v/>
      </c>
      <c r="J63" s="14" t="str">
        <f ca="1">IF(PaymentSchedule[[#This Row],[PMT NO]]&lt;&gt;"",IF(PaymentSchedule[[#This Row],[SCHEDULED PAYMENT]]+PaymentSchedule[[#This Row],[EXTRA PAYMENT]]&lt;=PaymentSchedule[[#This Row],[BEGINNING BALANCE]],PaymentSchedule[[#This Row],[BEGINNING BALANCE]]-PaymentSchedule[[#This Row],[PRINCIPAL]],0),"")</f>
        <v/>
      </c>
      <c r="K63" s="14" t="str">
        <f ca="1">IF(PaymentSchedule[[#This Row],[PMT NO]]&lt;&gt;"",SUM(INDEX(PaymentSchedule[INTEREST],1,1):PaymentSchedule[[#This Row],[INTEREST]]),"")</f>
        <v/>
      </c>
      <c r="L63" s="25">
        <f t="shared" si="1"/>
        <v>0</v>
      </c>
      <c r="M63" s="25">
        <f t="shared" si="2"/>
        <v>0</v>
      </c>
      <c r="N63" s="25">
        <f t="shared" si="3"/>
        <v>0</v>
      </c>
      <c r="O63" s="25" t="e">
        <f ca="1">PaymentSchedule[[#This Row],[HOA]]+PaymentSchedule[[#This Row],[TAXES]]+PaymentSchedule[[#This Row],[INSURANCE]]+PaymentSchedule[[#This Row],[TOTAL PAYMENT]]</f>
        <v>#VALUE!</v>
      </c>
      <c r="P63" s="25" t="e">
        <f ca="1">P62+PaymentSchedule[[#This Row],[TOTAL MONTHLY PAYMENTS]]</f>
        <v>#VALUE!</v>
      </c>
    </row>
    <row r="64" spans="2:16">
      <c r="B64" s="10" t="str">
        <f ca="1">IF(LoanIsGood,IF(ROW()-ROW(PaymentSchedule[[#Headers],[PMT NO]])&gt;ScheduledNumberOfPayments,"",ROW()-ROW(PaymentSchedule[[#Headers],[PMT NO]])),"")</f>
        <v/>
      </c>
      <c r="C64" s="12" t="str">
        <f ca="1">IF(PaymentSchedule[[#This Row],[PMT NO]]&lt;&gt;"",EOMONTH(LoanStartDate,ROW(PaymentSchedule[[#This Row],[PMT NO]])-ROW(PaymentSchedule[[#Headers],[PMT NO]])-2)+DAY(LoanStartDate),"")</f>
        <v/>
      </c>
      <c r="D64" s="14" t="str">
        <f ca="1">IF(PaymentSchedule[[#This Row],[PMT NO]]&lt;&gt;"",IF(ROW()-ROW(PaymentSchedule[[#Headers],[BEGINNING BALANCE]])=1,LoanAmount,INDEX(PaymentSchedule[ENDING BALANCE],ROW()-ROW(PaymentSchedule[[#Headers],[BEGINNING BALANCE]])-1)),"")</f>
        <v/>
      </c>
      <c r="E64" s="14" t="str">
        <f ca="1">IF(PaymentSchedule[[#This Row],[PMT NO]]&lt;&gt;"",ScheduledPayment,"")</f>
        <v/>
      </c>
      <c r="F6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6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64" s="14" t="str">
        <f ca="1">IF(PaymentSchedule[[#This Row],[PMT NO]]&lt;&gt;"",PaymentSchedule[[#This Row],[TOTAL PAYMENT]]-PaymentSchedule[[#This Row],[INTEREST]],"")</f>
        <v/>
      </c>
      <c r="I64" s="14" t="str">
        <f ca="1">IF(PaymentSchedule[[#This Row],[PMT NO]]&lt;&gt;"",PaymentSchedule[[#This Row],[BEGINNING BALANCE]]*(InterestRate/PaymentsPerYear),"")</f>
        <v/>
      </c>
      <c r="J64" s="14" t="str">
        <f ca="1">IF(PaymentSchedule[[#This Row],[PMT NO]]&lt;&gt;"",IF(PaymentSchedule[[#This Row],[SCHEDULED PAYMENT]]+PaymentSchedule[[#This Row],[EXTRA PAYMENT]]&lt;=PaymentSchedule[[#This Row],[BEGINNING BALANCE]],PaymentSchedule[[#This Row],[BEGINNING BALANCE]]-PaymentSchedule[[#This Row],[PRINCIPAL]],0),"")</f>
        <v/>
      </c>
      <c r="K64" s="14" t="str">
        <f ca="1">IF(PaymentSchedule[[#This Row],[PMT NO]]&lt;&gt;"",SUM(INDEX(PaymentSchedule[INTEREST],1,1):PaymentSchedule[[#This Row],[INTEREST]]),"")</f>
        <v/>
      </c>
      <c r="L64" s="25">
        <f t="shared" si="1"/>
        <v>0</v>
      </c>
      <c r="M64" s="25">
        <f t="shared" si="2"/>
        <v>0</v>
      </c>
      <c r="N64" s="25">
        <f t="shared" si="3"/>
        <v>0</v>
      </c>
      <c r="O64" s="25" t="e">
        <f ca="1">PaymentSchedule[[#This Row],[HOA]]+PaymentSchedule[[#This Row],[TAXES]]+PaymentSchedule[[#This Row],[INSURANCE]]+PaymentSchedule[[#This Row],[TOTAL PAYMENT]]</f>
        <v>#VALUE!</v>
      </c>
      <c r="P64" s="25" t="e">
        <f ca="1">P63+PaymentSchedule[[#This Row],[TOTAL MONTHLY PAYMENTS]]</f>
        <v>#VALUE!</v>
      </c>
    </row>
    <row r="65" spans="2:16">
      <c r="B65" s="10" t="str">
        <f ca="1">IF(LoanIsGood,IF(ROW()-ROW(PaymentSchedule[[#Headers],[PMT NO]])&gt;ScheduledNumberOfPayments,"",ROW()-ROW(PaymentSchedule[[#Headers],[PMT NO]])),"")</f>
        <v/>
      </c>
      <c r="C65" s="12" t="str">
        <f ca="1">IF(PaymentSchedule[[#This Row],[PMT NO]]&lt;&gt;"",EOMONTH(LoanStartDate,ROW(PaymentSchedule[[#This Row],[PMT NO]])-ROW(PaymentSchedule[[#Headers],[PMT NO]])-2)+DAY(LoanStartDate),"")</f>
        <v/>
      </c>
      <c r="D65" s="14" t="str">
        <f ca="1">IF(PaymentSchedule[[#This Row],[PMT NO]]&lt;&gt;"",IF(ROW()-ROW(PaymentSchedule[[#Headers],[BEGINNING BALANCE]])=1,LoanAmount,INDEX(PaymentSchedule[ENDING BALANCE],ROW()-ROW(PaymentSchedule[[#Headers],[BEGINNING BALANCE]])-1)),"")</f>
        <v/>
      </c>
      <c r="E65" s="14" t="str">
        <f ca="1">IF(PaymentSchedule[[#This Row],[PMT NO]]&lt;&gt;"",ScheduledPayment,"")</f>
        <v/>
      </c>
      <c r="F6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6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65" s="14" t="str">
        <f ca="1">IF(PaymentSchedule[[#This Row],[PMT NO]]&lt;&gt;"",PaymentSchedule[[#This Row],[TOTAL PAYMENT]]-PaymentSchedule[[#This Row],[INTEREST]],"")</f>
        <v/>
      </c>
      <c r="I65" s="14" t="str">
        <f ca="1">IF(PaymentSchedule[[#This Row],[PMT NO]]&lt;&gt;"",PaymentSchedule[[#This Row],[BEGINNING BALANCE]]*(InterestRate/PaymentsPerYear),"")</f>
        <v/>
      </c>
      <c r="J65" s="14" t="str">
        <f ca="1">IF(PaymentSchedule[[#This Row],[PMT NO]]&lt;&gt;"",IF(PaymentSchedule[[#This Row],[SCHEDULED PAYMENT]]+PaymentSchedule[[#This Row],[EXTRA PAYMENT]]&lt;=PaymentSchedule[[#This Row],[BEGINNING BALANCE]],PaymentSchedule[[#This Row],[BEGINNING BALANCE]]-PaymentSchedule[[#This Row],[PRINCIPAL]],0),"")</f>
        <v/>
      </c>
      <c r="K65" s="14" t="str">
        <f ca="1">IF(PaymentSchedule[[#This Row],[PMT NO]]&lt;&gt;"",SUM(INDEX(PaymentSchedule[INTEREST],1,1):PaymentSchedule[[#This Row],[INTEREST]]),"")</f>
        <v/>
      </c>
      <c r="L65" s="25">
        <f t="shared" si="1"/>
        <v>0</v>
      </c>
      <c r="M65" s="25">
        <f t="shared" si="2"/>
        <v>0</v>
      </c>
      <c r="N65" s="25">
        <f t="shared" si="3"/>
        <v>0</v>
      </c>
      <c r="O65" s="25" t="e">
        <f ca="1">PaymentSchedule[[#This Row],[HOA]]+PaymentSchedule[[#This Row],[TAXES]]+PaymentSchedule[[#This Row],[INSURANCE]]+PaymentSchedule[[#This Row],[TOTAL PAYMENT]]</f>
        <v>#VALUE!</v>
      </c>
      <c r="P65" s="25" t="e">
        <f ca="1">P64+PaymentSchedule[[#This Row],[TOTAL MONTHLY PAYMENTS]]</f>
        <v>#VALUE!</v>
      </c>
    </row>
    <row r="66" spans="2:16">
      <c r="B66" s="10" t="str">
        <f ca="1">IF(LoanIsGood,IF(ROW()-ROW(PaymentSchedule[[#Headers],[PMT NO]])&gt;ScheduledNumberOfPayments,"",ROW()-ROW(PaymentSchedule[[#Headers],[PMT NO]])),"")</f>
        <v/>
      </c>
      <c r="C66" s="12" t="str">
        <f ca="1">IF(PaymentSchedule[[#This Row],[PMT NO]]&lt;&gt;"",EOMONTH(LoanStartDate,ROW(PaymentSchedule[[#This Row],[PMT NO]])-ROW(PaymentSchedule[[#Headers],[PMT NO]])-2)+DAY(LoanStartDate),"")</f>
        <v/>
      </c>
      <c r="D66" s="14" t="str">
        <f ca="1">IF(PaymentSchedule[[#This Row],[PMT NO]]&lt;&gt;"",IF(ROW()-ROW(PaymentSchedule[[#Headers],[BEGINNING BALANCE]])=1,LoanAmount,INDEX(PaymentSchedule[ENDING BALANCE],ROW()-ROW(PaymentSchedule[[#Headers],[BEGINNING BALANCE]])-1)),"")</f>
        <v/>
      </c>
      <c r="E66" s="14" t="str">
        <f ca="1">IF(PaymentSchedule[[#This Row],[PMT NO]]&lt;&gt;"",ScheduledPayment,"")</f>
        <v/>
      </c>
      <c r="F6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6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66" s="14" t="str">
        <f ca="1">IF(PaymentSchedule[[#This Row],[PMT NO]]&lt;&gt;"",PaymentSchedule[[#This Row],[TOTAL PAYMENT]]-PaymentSchedule[[#This Row],[INTEREST]],"")</f>
        <v/>
      </c>
      <c r="I66" s="14" t="str">
        <f ca="1">IF(PaymentSchedule[[#This Row],[PMT NO]]&lt;&gt;"",PaymentSchedule[[#This Row],[BEGINNING BALANCE]]*(InterestRate/PaymentsPerYear),"")</f>
        <v/>
      </c>
      <c r="J66" s="14" t="str">
        <f ca="1">IF(PaymentSchedule[[#This Row],[PMT NO]]&lt;&gt;"",IF(PaymentSchedule[[#This Row],[SCHEDULED PAYMENT]]+PaymentSchedule[[#This Row],[EXTRA PAYMENT]]&lt;=PaymentSchedule[[#This Row],[BEGINNING BALANCE]],PaymentSchedule[[#This Row],[BEGINNING BALANCE]]-PaymentSchedule[[#This Row],[PRINCIPAL]],0),"")</f>
        <v/>
      </c>
      <c r="K66" s="14" t="str">
        <f ca="1">IF(PaymentSchedule[[#This Row],[PMT NO]]&lt;&gt;"",SUM(INDEX(PaymentSchedule[INTEREST],1,1):PaymentSchedule[[#This Row],[INTEREST]]),"")</f>
        <v/>
      </c>
      <c r="L66" s="25">
        <f t="shared" si="1"/>
        <v>0</v>
      </c>
      <c r="M66" s="25">
        <f t="shared" si="2"/>
        <v>0</v>
      </c>
      <c r="N66" s="25">
        <f t="shared" si="3"/>
        <v>0</v>
      </c>
      <c r="O66" s="25" t="e">
        <f ca="1">PaymentSchedule[[#This Row],[HOA]]+PaymentSchedule[[#This Row],[TAXES]]+PaymentSchedule[[#This Row],[INSURANCE]]+PaymentSchedule[[#This Row],[TOTAL PAYMENT]]</f>
        <v>#VALUE!</v>
      </c>
      <c r="P66" s="25" t="e">
        <f ca="1">P65+PaymentSchedule[[#This Row],[TOTAL MONTHLY PAYMENTS]]</f>
        <v>#VALUE!</v>
      </c>
    </row>
    <row r="67" spans="2:16">
      <c r="B67" s="10" t="str">
        <f ca="1">IF(LoanIsGood,IF(ROW()-ROW(PaymentSchedule[[#Headers],[PMT NO]])&gt;ScheduledNumberOfPayments,"",ROW()-ROW(PaymentSchedule[[#Headers],[PMT NO]])),"")</f>
        <v/>
      </c>
      <c r="C67" s="12" t="str">
        <f ca="1">IF(PaymentSchedule[[#This Row],[PMT NO]]&lt;&gt;"",EOMONTH(LoanStartDate,ROW(PaymentSchedule[[#This Row],[PMT NO]])-ROW(PaymentSchedule[[#Headers],[PMT NO]])-2)+DAY(LoanStartDate),"")</f>
        <v/>
      </c>
      <c r="D67" s="14" t="str">
        <f ca="1">IF(PaymentSchedule[[#This Row],[PMT NO]]&lt;&gt;"",IF(ROW()-ROW(PaymentSchedule[[#Headers],[BEGINNING BALANCE]])=1,LoanAmount,INDEX(PaymentSchedule[ENDING BALANCE],ROW()-ROW(PaymentSchedule[[#Headers],[BEGINNING BALANCE]])-1)),"")</f>
        <v/>
      </c>
      <c r="E67" s="14" t="str">
        <f ca="1">IF(PaymentSchedule[[#This Row],[PMT NO]]&lt;&gt;"",ScheduledPayment,"")</f>
        <v/>
      </c>
      <c r="F6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6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67" s="14" t="str">
        <f ca="1">IF(PaymentSchedule[[#This Row],[PMT NO]]&lt;&gt;"",PaymentSchedule[[#This Row],[TOTAL PAYMENT]]-PaymentSchedule[[#This Row],[INTEREST]],"")</f>
        <v/>
      </c>
      <c r="I67" s="14" t="str">
        <f ca="1">IF(PaymentSchedule[[#This Row],[PMT NO]]&lt;&gt;"",PaymentSchedule[[#This Row],[BEGINNING BALANCE]]*(InterestRate/PaymentsPerYear),"")</f>
        <v/>
      </c>
      <c r="J67" s="14" t="str">
        <f ca="1">IF(PaymentSchedule[[#This Row],[PMT NO]]&lt;&gt;"",IF(PaymentSchedule[[#This Row],[SCHEDULED PAYMENT]]+PaymentSchedule[[#This Row],[EXTRA PAYMENT]]&lt;=PaymentSchedule[[#This Row],[BEGINNING BALANCE]],PaymentSchedule[[#This Row],[BEGINNING BALANCE]]-PaymentSchedule[[#This Row],[PRINCIPAL]],0),"")</f>
        <v/>
      </c>
      <c r="K67" s="14" t="str">
        <f ca="1">IF(PaymentSchedule[[#This Row],[PMT NO]]&lt;&gt;"",SUM(INDEX(PaymentSchedule[INTEREST],1,1):PaymentSchedule[[#This Row],[INTEREST]]),"")</f>
        <v/>
      </c>
      <c r="L67" s="25">
        <f t="shared" si="1"/>
        <v>0</v>
      </c>
      <c r="M67" s="25">
        <f t="shared" si="2"/>
        <v>0</v>
      </c>
      <c r="N67" s="25">
        <f t="shared" si="3"/>
        <v>0</v>
      </c>
      <c r="O67" s="25" t="e">
        <f ca="1">PaymentSchedule[[#This Row],[HOA]]+PaymentSchedule[[#This Row],[TAXES]]+PaymentSchedule[[#This Row],[INSURANCE]]+PaymentSchedule[[#This Row],[TOTAL PAYMENT]]</f>
        <v>#VALUE!</v>
      </c>
      <c r="P67" s="25" t="e">
        <f ca="1">P66+PaymentSchedule[[#This Row],[TOTAL MONTHLY PAYMENTS]]</f>
        <v>#VALUE!</v>
      </c>
    </row>
    <row r="68" spans="2:16">
      <c r="B68" s="10" t="str">
        <f ca="1">IF(LoanIsGood,IF(ROW()-ROW(PaymentSchedule[[#Headers],[PMT NO]])&gt;ScheduledNumberOfPayments,"",ROW()-ROW(PaymentSchedule[[#Headers],[PMT NO]])),"")</f>
        <v/>
      </c>
      <c r="C68" s="12" t="str">
        <f ca="1">IF(PaymentSchedule[[#This Row],[PMT NO]]&lt;&gt;"",EOMONTH(LoanStartDate,ROW(PaymentSchedule[[#This Row],[PMT NO]])-ROW(PaymentSchedule[[#Headers],[PMT NO]])-2)+DAY(LoanStartDate),"")</f>
        <v/>
      </c>
      <c r="D68" s="14" t="str">
        <f ca="1">IF(PaymentSchedule[[#This Row],[PMT NO]]&lt;&gt;"",IF(ROW()-ROW(PaymentSchedule[[#Headers],[BEGINNING BALANCE]])=1,LoanAmount,INDEX(PaymentSchedule[ENDING BALANCE],ROW()-ROW(PaymentSchedule[[#Headers],[BEGINNING BALANCE]])-1)),"")</f>
        <v/>
      </c>
      <c r="E68" s="14" t="str">
        <f ca="1">IF(PaymentSchedule[[#This Row],[PMT NO]]&lt;&gt;"",ScheduledPayment,"")</f>
        <v/>
      </c>
      <c r="F6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6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68" s="14" t="str">
        <f ca="1">IF(PaymentSchedule[[#This Row],[PMT NO]]&lt;&gt;"",PaymentSchedule[[#This Row],[TOTAL PAYMENT]]-PaymentSchedule[[#This Row],[INTEREST]],"")</f>
        <v/>
      </c>
      <c r="I68" s="14" t="str">
        <f ca="1">IF(PaymentSchedule[[#This Row],[PMT NO]]&lt;&gt;"",PaymentSchedule[[#This Row],[BEGINNING BALANCE]]*(InterestRate/PaymentsPerYear),"")</f>
        <v/>
      </c>
      <c r="J68" s="14" t="str">
        <f ca="1">IF(PaymentSchedule[[#This Row],[PMT NO]]&lt;&gt;"",IF(PaymentSchedule[[#This Row],[SCHEDULED PAYMENT]]+PaymentSchedule[[#This Row],[EXTRA PAYMENT]]&lt;=PaymentSchedule[[#This Row],[BEGINNING BALANCE]],PaymentSchedule[[#This Row],[BEGINNING BALANCE]]-PaymentSchedule[[#This Row],[PRINCIPAL]],0),"")</f>
        <v/>
      </c>
      <c r="K68" s="14" t="str">
        <f ca="1">IF(PaymentSchedule[[#This Row],[PMT NO]]&lt;&gt;"",SUM(INDEX(PaymentSchedule[INTEREST],1,1):PaymentSchedule[[#This Row],[INTEREST]]),"")</f>
        <v/>
      </c>
      <c r="L68" s="25">
        <f t="shared" si="1"/>
        <v>0</v>
      </c>
      <c r="M68" s="25">
        <f t="shared" si="2"/>
        <v>0</v>
      </c>
      <c r="N68" s="25">
        <f t="shared" si="3"/>
        <v>0</v>
      </c>
      <c r="O68" s="25" t="e">
        <f ca="1">PaymentSchedule[[#This Row],[HOA]]+PaymentSchedule[[#This Row],[TAXES]]+PaymentSchedule[[#This Row],[INSURANCE]]+PaymentSchedule[[#This Row],[TOTAL PAYMENT]]</f>
        <v>#VALUE!</v>
      </c>
      <c r="P68" s="25" t="e">
        <f ca="1">P67+PaymentSchedule[[#This Row],[TOTAL MONTHLY PAYMENTS]]</f>
        <v>#VALUE!</v>
      </c>
    </row>
    <row r="69" spans="2:16">
      <c r="B69" s="10" t="str">
        <f ca="1">IF(LoanIsGood,IF(ROW()-ROW(PaymentSchedule[[#Headers],[PMT NO]])&gt;ScheduledNumberOfPayments,"",ROW()-ROW(PaymentSchedule[[#Headers],[PMT NO]])),"")</f>
        <v/>
      </c>
      <c r="C69" s="12" t="str">
        <f ca="1">IF(PaymentSchedule[[#This Row],[PMT NO]]&lt;&gt;"",EOMONTH(LoanStartDate,ROW(PaymentSchedule[[#This Row],[PMT NO]])-ROW(PaymentSchedule[[#Headers],[PMT NO]])-2)+DAY(LoanStartDate),"")</f>
        <v/>
      </c>
      <c r="D69" s="14" t="str">
        <f ca="1">IF(PaymentSchedule[[#This Row],[PMT NO]]&lt;&gt;"",IF(ROW()-ROW(PaymentSchedule[[#Headers],[BEGINNING BALANCE]])=1,LoanAmount,INDEX(PaymentSchedule[ENDING BALANCE],ROW()-ROW(PaymentSchedule[[#Headers],[BEGINNING BALANCE]])-1)),"")</f>
        <v/>
      </c>
      <c r="E69" s="14" t="str">
        <f ca="1">IF(PaymentSchedule[[#This Row],[PMT NO]]&lt;&gt;"",ScheduledPayment,"")</f>
        <v/>
      </c>
      <c r="F6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6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69" s="14" t="str">
        <f ca="1">IF(PaymentSchedule[[#This Row],[PMT NO]]&lt;&gt;"",PaymentSchedule[[#This Row],[TOTAL PAYMENT]]-PaymentSchedule[[#This Row],[INTEREST]],"")</f>
        <v/>
      </c>
      <c r="I69" s="14" t="str">
        <f ca="1">IF(PaymentSchedule[[#This Row],[PMT NO]]&lt;&gt;"",PaymentSchedule[[#This Row],[BEGINNING BALANCE]]*(InterestRate/PaymentsPerYear),"")</f>
        <v/>
      </c>
      <c r="J69" s="14" t="str">
        <f ca="1">IF(PaymentSchedule[[#This Row],[PMT NO]]&lt;&gt;"",IF(PaymentSchedule[[#This Row],[SCHEDULED PAYMENT]]+PaymentSchedule[[#This Row],[EXTRA PAYMENT]]&lt;=PaymentSchedule[[#This Row],[BEGINNING BALANCE]],PaymentSchedule[[#This Row],[BEGINNING BALANCE]]-PaymentSchedule[[#This Row],[PRINCIPAL]],0),"")</f>
        <v/>
      </c>
      <c r="K69" s="14" t="str">
        <f ca="1">IF(PaymentSchedule[[#This Row],[PMT NO]]&lt;&gt;"",SUM(INDEX(PaymentSchedule[INTEREST],1,1):PaymentSchedule[[#This Row],[INTEREST]]),"")</f>
        <v/>
      </c>
      <c r="L69" s="25">
        <f t="shared" si="1"/>
        <v>0</v>
      </c>
      <c r="M69" s="25">
        <f t="shared" si="2"/>
        <v>0</v>
      </c>
      <c r="N69" s="25">
        <f t="shared" si="3"/>
        <v>0</v>
      </c>
      <c r="O69" s="25" t="e">
        <f ca="1">PaymentSchedule[[#This Row],[HOA]]+PaymentSchedule[[#This Row],[TAXES]]+PaymentSchedule[[#This Row],[INSURANCE]]+PaymentSchedule[[#This Row],[TOTAL PAYMENT]]</f>
        <v>#VALUE!</v>
      </c>
      <c r="P69" s="25" t="e">
        <f ca="1">P68+PaymentSchedule[[#This Row],[TOTAL MONTHLY PAYMENTS]]</f>
        <v>#VALUE!</v>
      </c>
    </row>
    <row r="70" spans="2:16">
      <c r="B70" s="10" t="str">
        <f ca="1">IF(LoanIsGood,IF(ROW()-ROW(PaymentSchedule[[#Headers],[PMT NO]])&gt;ScheduledNumberOfPayments,"",ROW()-ROW(PaymentSchedule[[#Headers],[PMT NO]])),"")</f>
        <v/>
      </c>
      <c r="C70" s="12" t="str">
        <f ca="1">IF(PaymentSchedule[[#This Row],[PMT NO]]&lt;&gt;"",EOMONTH(LoanStartDate,ROW(PaymentSchedule[[#This Row],[PMT NO]])-ROW(PaymentSchedule[[#Headers],[PMT NO]])-2)+DAY(LoanStartDate),"")</f>
        <v/>
      </c>
      <c r="D70" s="14" t="str">
        <f ca="1">IF(PaymentSchedule[[#This Row],[PMT NO]]&lt;&gt;"",IF(ROW()-ROW(PaymentSchedule[[#Headers],[BEGINNING BALANCE]])=1,LoanAmount,INDEX(PaymentSchedule[ENDING BALANCE],ROW()-ROW(PaymentSchedule[[#Headers],[BEGINNING BALANCE]])-1)),"")</f>
        <v/>
      </c>
      <c r="E70" s="14" t="str">
        <f ca="1">IF(PaymentSchedule[[#This Row],[PMT NO]]&lt;&gt;"",ScheduledPayment,"")</f>
        <v/>
      </c>
      <c r="F7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7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70" s="14" t="str">
        <f ca="1">IF(PaymentSchedule[[#This Row],[PMT NO]]&lt;&gt;"",PaymentSchedule[[#This Row],[TOTAL PAYMENT]]-PaymentSchedule[[#This Row],[INTEREST]],"")</f>
        <v/>
      </c>
      <c r="I70" s="14" t="str">
        <f ca="1">IF(PaymentSchedule[[#This Row],[PMT NO]]&lt;&gt;"",PaymentSchedule[[#This Row],[BEGINNING BALANCE]]*(InterestRate/PaymentsPerYear),"")</f>
        <v/>
      </c>
      <c r="J70" s="14" t="str">
        <f ca="1">IF(PaymentSchedule[[#This Row],[PMT NO]]&lt;&gt;"",IF(PaymentSchedule[[#This Row],[SCHEDULED PAYMENT]]+PaymentSchedule[[#This Row],[EXTRA PAYMENT]]&lt;=PaymentSchedule[[#This Row],[BEGINNING BALANCE]],PaymentSchedule[[#This Row],[BEGINNING BALANCE]]-PaymentSchedule[[#This Row],[PRINCIPAL]],0),"")</f>
        <v/>
      </c>
      <c r="K70" s="14" t="str">
        <f ca="1">IF(PaymentSchedule[[#This Row],[PMT NO]]&lt;&gt;"",SUM(INDEX(PaymentSchedule[INTEREST],1,1):PaymentSchedule[[#This Row],[INTEREST]]),"")</f>
        <v/>
      </c>
      <c r="L70" s="25">
        <f t="shared" si="1"/>
        <v>0</v>
      </c>
      <c r="M70" s="25">
        <f t="shared" si="2"/>
        <v>0</v>
      </c>
      <c r="N70" s="25">
        <f t="shared" si="3"/>
        <v>0</v>
      </c>
      <c r="O70" s="25" t="e">
        <f ca="1">PaymentSchedule[[#This Row],[HOA]]+PaymentSchedule[[#This Row],[TAXES]]+PaymentSchedule[[#This Row],[INSURANCE]]+PaymentSchedule[[#This Row],[TOTAL PAYMENT]]</f>
        <v>#VALUE!</v>
      </c>
      <c r="P70" s="25" t="e">
        <f ca="1">P69+PaymentSchedule[[#This Row],[TOTAL MONTHLY PAYMENTS]]</f>
        <v>#VALUE!</v>
      </c>
    </row>
    <row r="71" spans="2:16">
      <c r="B71" s="10" t="str">
        <f ca="1">IF(LoanIsGood,IF(ROW()-ROW(PaymentSchedule[[#Headers],[PMT NO]])&gt;ScheduledNumberOfPayments,"",ROW()-ROW(PaymentSchedule[[#Headers],[PMT NO]])),"")</f>
        <v/>
      </c>
      <c r="C71" s="12" t="str">
        <f ca="1">IF(PaymentSchedule[[#This Row],[PMT NO]]&lt;&gt;"",EOMONTH(LoanStartDate,ROW(PaymentSchedule[[#This Row],[PMT NO]])-ROW(PaymentSchedule[[#Headers],[PMT NO]])-2)+DAY(LoanStartDate),"")</f>
        <v/>
      </c>
      <c r="D71" s="14" t="str">
        <f ca="1">IF(PaymentSchedule[[#This Row],[PMT NO]]&lt;&gt;"",IF(ROW()-ROW(PaymentSchedule[[#Headers],[BEGINNING BALANCE]])=1,LoanAmount,INDEX(PaymentSchedule[ENDING BALANCE],ROW()-ROW(PaymentSchedule[[#Headers],[BEGINNING BALANCE]])-1)),"")</f>
        <v/>
      </c>
      <c r="E71" s="14" t="str">
        <f ca="1">IF(PaymentSchedule[[#This Row],[PMT NO]]&lt;&gt;"",ScheduledPayment,"")</f>
        <v/>
      </c>
      <c r="F7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7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71" s="14" t="str">
        <f ca="1">IF(PaymentSchedule[[#This Row],[PMT NO]]&lt;&gt;"",PaymentSchedule[[#This Row],[TOTAL PAYMENT]]-PaymentSchedule[[#This Row],[INTEREST]],"")</f>
        <v/>
      </c>
      <c r="I71" s="14" t="str">
        <f ca="1">IF(PaymentSchedule[[#This Row],[PMT NO]]&lt;&gt;"",PaymentSchedule[[#This Row],[BEGINNING BALANCE]]*(InterestRate/PaymentsPerYear),"")</f>
        <v/>
      </c>
      <c r="J71" s="14" t="str">
        <f ca="1">IF(PaymentSchedule[[#This Row],[PMT NO]]&lt;&gt;"",IF(PaymentSchedule[[#This Row],[SCHEDULED PAYMENT]]+PaymentSchedule[[#This Row],[EXTRA PAYMENT]]&lt;=PaymentSchedule[[#This Row],[BEGINNING BALANCE]],PaymentSchedule[[#This Row],[BEGINNING BALANCE]]-PaymentSchedule[[#This Row],[PRINCIPAL]],0),"")</f>
        <v/>
      </c>
      <c r="K71" s="14" t="str">
        <f ca="1">IF(PaymentSchedule[[#This Row],[PMT NO]]&lt;&gt;"",SUM(INDEX(PaymentSchedule[INTEREST],1,1):PaymentSchedule[[#This Row],[INTEREST]]),"")</f>
        <v/>
      </c>
      <c r="L71" s="25">
        <f t="shared" si="1"/>
        <v>0</v>
      </c>
      <c r="M71" s="25">
        <f t="shared" si="2"/>
        <v>0</v>
      </c>
      <c r="N71" s="25">
        <f t="shared" si="3"/>
        <v>0</v>
      </c>
      <c r="O71" s="25" t="e">
        <f ca="1">PaymentSchedule[[#This Row],[HOA]]+PaymentSchedule[[#This Row],[TAXES]]+PaymentSchedule[[#This Row],[INSURANCE]]+PaymentSchedule[[#This Row],[TOTAL PAYMENT]]</f>
        <v>#VALUE!</v>
      </c>
      <c r="P71" s="25" t="e">
        <f ca="1">P70+PaymentSchedule[[#This Row],[TOTAL MONTHLY PAYMENTS]]</f>
        <v>#VALUE!</v>
      </c>
    </row>
    <row r="72" spans="2:16">
      <c r="B72" s="10" t="str">
        <f ca="1">IF(LoanIsGood,IF(ROW()-ROW(PaymentSchedule[[#Headers],[PMT NO]])&gt;ScheduledNumberOfPayments,"",ROW()-ROW(PaymentSchedule[[#Headers],[PMT NO]])),"")</f>
        <v/>
      </c>
      <c r="C72" s="12" t="str">
        <f ca="1">IF(PaymentSchedule[[#This Row],[PMT NO]]&lt;&gt;"",EOMONTH(LoanStartDate,ROW(PaymentSchedule[[#This Row],[PMT NO]])-ROW(PaymentSchedule[[#Headers],[PMT NO]])-2)+DAY(LoanStartDate),"")</f>
        <v/>
      </c>
      <c r="D72" s="14" t="str">
        <f ca="1">IF(PaymentSchedule[[#This Row],[PMT NO]]&lt;&gt;"",IF(ROW()-ROW(PaymentSchedule[[#Headers],[BEGINNING BALANCE]])=1,LoanAmount,INDEX(PaymentSchedule[ENDING BALANCE],ROW()-ROW(PaymentSchedule[[#Headers],[BEGINNING BALANCE]])-1)),"")</f>
        <v/>
      </c>
      <c r="E72" s="14" t="str">
        <f ca="1">IF(PaymentSchedule[[#This Row],[PMT NO]]&lt;&gt;"",ScheduledPayment,"")</f>
        <v/>
      </c>
      <c r="F7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7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72" s="14" t="str">
        <f ca="1">IF(PaymentSchedule[[#This Row],[PMT NO]]&lt;&gt;"",PaymentSchedule[[#This Row],[TOTAL PAYMENT]]-PaymentSchedule[[#This Row],[INTEREST]],"")</f>
        <v/>
      </c>
      <c r="I72" s="14" t="str">
        <f ca="1">IF(PaymentSchedule[[#This Row],[PMT NO]]&lt;&gt;"",PaymentSchedule[[#This Row],[BEGINNING BALANCE]]*(InterestRate/PaymentsPerYear),"")</f>
        <v/>
      </c>
      <c r="J72" s="14" t="str">
        <f ca="1">IF(PaymentSchedule[[#This Row],[PMT NO]]&lt;&gt;"",IF(PaymentSchedule[[#This Row],[SCHEDULED PAYMENT]]+PaymentSchedule[[#This Row],[EXTRA PAYMENT]]&lt;=PaymentSchedule[[#This Row],[BEGINNING BALANCE]],PaymentSchedule[[#This Row],[BEGINNING BALANCE]]-PaymentSchedule[[#This Row],[PRINCIPAL]],0),"")</f>
        <v/>
      </c>
      <c r="K72" s="14" t="str">
        <f ca="1">IF(PaymentSchedule[[#This Row],[PMT NO]]&lt;&gt;"",SUM(INDEX(PaymentSchedule[INTEREST],1,1):PaymentSchedule[[#This Row],[INTEREST]]),"")</f>
        <v/>
      </c>
      <c r="L72" s="25">
        <f t="shared" si="1"/>
        <v>0</v>
      </c>
      <c r="M72" s="25">
        <f t="shared" si="2"/>
        <v>0</v>
      </c>
      <c r="N72" s="25">
        <f t="shared" si="3"/>
        <v>0</v>
      </c>
      <c r="O72" s="25" t="e">
        <f ca="1">PaymentSchedule[[#This Row],[HOA]]+PaymentSchedule[[#This Row],[TAXES]]+PaymentSchedule[[#This Row],[INSURANCE]]+PaymentSchedule[[#This Row],[TOTAL PAYMENT]]</f>
        <v>#VALUE!</v>
      </c>
      <c r="P72" s="25" t="e">
        <f ca="1">P71+PaymentSchedule[[#This Row],[TOTAL MONTHLY PAYMENTS]]</f>
        <v>#VALUE!</v>
      </c>
    </row>
    <row r="73" spans="2:16">
      <c r="B73" s="10" t="str">
        <f ca="1">IF(LoanIsGood,IF(ROW()-ROW(PaymentSchedule[[#Headers],[PMT NO]])&gt;ScheduledNumberOfPayments,"",ROW()-ROW(PaymentSchedule[[#Headers],[PMT NO]])),"")</f>
        <v/>
      </c>
      <c r="C73" s="12" t="str">
        <f ca="1">IF(PaymentSchedule[[#This Row],[PMT NO]]&lt;&gt;"",EOMONTH(LoanStartDate,ROW(PaymentSchedule[[#This Row],[PMT NO]])-ROW(PaymentSchedule[[#Headers],[PMT NO]])-2)+DAY(LoanStartDate),"")</f>
        <v/>
      </c>
      <c r="D73" s="14" t="str">
        <f ca="1">IF(PaymentSchedule[[#This Row],[PMT NO]]&lt;&gt;"",IF(ROW()-ROW(PaymentSchedule[[#Headers],[BEGINNING BALANCE]])=1,LoanAmount,INDEX(PaymentSchedule[ENDING BALANCE],ROW()-ROW(PaymentSchedule[[#Headers],[BEGINNING BALANCE]])-1)),"")</f>
        <v/>
      </c>
      <c r="E73" s="14" t="str">
        <f ca="1">IF(PaymentSchedule[[#This Row],[PMT NO]]&lt;&gt;"",ScheduledPayment,"")</f>
        <v/>
      </c>
      <c r="F7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7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73" s="14" t="str">
        <f ca="1">IF(PaymentSchedule[[#This Row],[PMT NO]]&lt;&gt;"",PaymentSchedule[[#This Row],[TOTAL PAYMENT]]-PaymentSchedule[[#This Row],[INTEREST]],"")</f>
        <v/>
      </c>
      <c r="I73" s="14" t="str">
        <f ca="1">IF(PaymentSchedule[[#This Row],[PMT NO]]&lt;&gt;"",PaymentSchedule[[#This Row],[BEGINNING BALANCE]]*(InterestRate/PaymentsPerYear),"")</f>
        <v/>
      </c>
      <c r="J73" s="14" t="str">
        <f ca="1">IF(PaymentSchedule[[#This Row],[PMT NO]]&lt;&gt;"",IF(PaymentSchedule[[#This Row],[SCHEDULED PAYMENT]]+PaymentSchedule[[#This Row],[EXTRA PAYMENT]]&lt;=PaymentSchedule[[#This Row],[BEGINNING BALANCE]],PaymentSchedule[[#This Row],[BEGINNING BALANCE]]-PaymentSchedule[[#This Row],[PRINCIPAL]],0),"")</f>
        <v/>
      </c>
      <c r="K73" s="14" t="str">
        <f ca="1">IF(PaymentSchedule[[#This Row],[PMT NO]]&lt;&gt;"",SUM(INDEX(PaymentSchedule[INTEREST],1,1):PaymentSchedule[[#This Row],[INTEREST]]),"")</f>
        <v/>
      </c>
      <c r="L73" s="25">
        <f t="shared" si="1"/>
        <v>0</v>
      </c>
      <c r="M73" s="25">
        <f t="shared" si="2"/>
        <v>0</v>
      </c>
      <c r="N73" s="25">
        <f t="shared" si="3"/>
        <v>0</v>
      </c>
      <c r="O73" s="25" t="e">
        <f ca="1">PaymentSchedule[[#This Row],[HOA]]+PaymentSchedule[[#This Row],[TAXES]]+PaymentSchedule[[#This Row],[INSURANCE]]+PaymentSchedule[[#This Row],[TOTAL PAYMENT]]</f>
        <v>#VALUE!</v>
      </c>
      <c r="P73" s="25" t="e">
        <f ca="1">P72+PaymentSchedule[[#This Row],[TOTAL MONTHLY PAYMENTS]]</f>
        <v>#VALUE!</v>
      </c>
    </row>
    <row r="74" spans="2:16">
      <c r="B74" s="10" t="str">
        <f ca="1">IF(LoanIsGood,IF(ROW()-ROW(PaymentSchedule[[#Headers],[PMT NO]])&gt;ScheduledNumberOfPayments,"",ROW()-ROW(PaymentSchedule[[#Headers],[PMT NO]])),"")</f>
        <v/>
      </c>
      <c r="C74" s="12" t="str">
        <f ca="1">IF(PaymentSchedule[[#This Row],[PMT NO]]&lt;&gt;"",EOMONTH(LoanStartDate,ROW(PaymentSchedule[[#This Row],[PMT NO]])-ROW(PaymentSchedule[[#Headers],[PMT NO]])-2)+DAY(LoanStartDate),"")</f>
        <v/>
      </c>
      <c r="D74" s="14" t="str">
        <f ca="1">IF(PaymentSchedule[[#This Row],[PMT NO]]&lt;&gt;"",IF(ROW()-ROW(PaymentSchedule[[#Headers],[BEGINNING BALANCE]])=1,LoanAmount,INDEX(PaymentSchedule[ENDING BALANCE],ROW()-ROW(PaymentSchedule[[#Headers],[BEGINNING BALANCE]])-1)),"")</f>
        <v/>
      </c>
      <c r="E74" s="14" t="str">
        <f ca="1">IF(PaymentSchedule[[#This Row],[PMT NO]]&lt;&gt;"",ScheduledPayment,"")</f>
        <v/>
      </c>
      <c r="F7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7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74" s="14" t="str">
        <f ca="1">IF(PaymentSchedule[[#This Row],[PMT NO]]&lt;&gt;"",PaymentSchedule[[#This Row],[TOTAL PAYMENT]]-PaymentSchedule[[#This Row],[INTEREST]],"")</f>
        <v/>
      </c>
      <c r="I74" s="14" t="str">
        <f ca="1">IF(PaymentSchedule[[#This Row],[PMT NO]]&lt;&gt;"",PaymentSchedule[[#This Row],[BEGINNING BALANCE]]*(InterestRate/PaymentsPerYear),"")</f>
        <v/>
      </c>
      <c r="J74" s="14" t="str">
        <f ca="1">IF(PaymentSchedule[[#This Row],[PMT NO]]&lt;&gt;"",IF(PaymentSchedule[[#This Row],[SCHEDULED PAYMENT]]+PaymentSchedule[[#This Row],[EXTRA PAYMENT]]&lt;=PaymentSchedule[[#This Row],[BEGINNING BALANCE]],PaymentSchedule[[#This Row],[BEGINNING BALANCE]]-PaymentSchedule[[#This Row],[PRINCIPAL]],0),"")</f>
        <v/>
      </c>
      <c r="K74" s="14" t="str">
        <f ca="1">IF(PaymentSchedule[[#This Row],[PMT NO]]&lt;&gt;"",SUM(INDEX(PaymentSchedule[INTEREST],1,1):PaymentSchedule[[#This Row],[INTEREST]]),"")</f>
        <v/>
      </c>
      <c r="L74" s="25">
        <f t="shared" si="1"/>
        <v>0</v>
      </c>
      <c r="M74" s="25">
        <f t="shared" si="2"/>
        <v>0</v>
      </c>
      <c r="N74" s="25">
        <f t="shared" si="3"/>
        <v>0</v>
      </c>
      <c r="O74" s="25" t="e">
        <f ca="1">PaymentSchedule[[#This Row],[HOA]]+PaymentSchedule[[#This Row],[TAXES]]+PaymentSchedule[[#This Row],[INSURANCE]]+PaymentSchedule[[#This Row],[TOTAL PAYMENT]]</f>
        <v>#VALUE!</v>
      </c>
      <c r="P74" s="25" t="e">
        <f ca="1">P73+PaymentSchedule[[#This Row],[TOTAL MONTHLY PAYMENTS]]</f>
        <v>#VALUE!</v>
      </c>
    </row>
    <row r="75" spans="2:16">
      <c r="B75" s="10" t="str">
        <f ca="1">IF(LoanIsGood,IF(ROW()-ROW(PaymentSchedule[[#Headers],[PMT NO]])&gt;ScheduledNumberOfPayments,"",ROW()-ROW(PaymentSchedule[[#Headers],[PMT NO]])),"")</f>
        <v/>
      </c>
      <c r="C75" s="12" t="str">
        <f ca="1">IF(PaymentSchedule[[#This Row],[PMT NO]]&lt;&gt;"",EOMONTH(LoanStartDate,ROW(PaymentSchedule[[#This Row],[PMT NO]])-ROW(PaymentSchedule[[#Headers],[PMT NO]])-2)+DAY(LoanStartDate),"")</f>
        <v/>
      </c>
      <c r="D75" s="14" t="str">
        <f ca="1">IF(PaymentSchedule[[#This Row],[PMT NO]]&lt;&gt;"",IF(ROW()-ROW(PaymentSchedule[[#Headers],[BEGINNING BALANCE]])=1,LoanAmount,INDEX(PaymentSchedule[ENDING BALANCE],ROW()-ROW(PaymentSchedule[[#Headers],[BEGINNING BALANCE]])-1)),"")</f>
        <v/>
      </c>
      <c r="E75" s="14" t="str">
        <f ca="1">IF(PaymentSchedule[[#This Row],[PMT NO]]&lt;&gt;"",ScheduledPayment,"")</f>
        <v/>
      </c>
      <c r="F7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7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75" s="14" t="str">
        <f ca="1">IF(PaymentSchedule[[#This Row],[PMT NO]]&lt;&gt;"",PaymentSchedule[[#This Row],[TOTAL PAYMENT]]-PaymentSchedule[[#This Row],[INTEREST]],"")</f>
        <v/>
      </c>
      <c r="I75" s="14" t="str">
        <f ca="1">IF(PaymentSchedule[[#This Row],[PMT NO]]&lt;&gt;"",PaymentSchedule[[#This Row],[BEGINNING BALANCE]]*(InterestRate/PaymentsPerYear),"")</f>
        <v/>
      </c>
      <c r="J75" s="14" t="str">
        <f ca="1">IF(PaymentSchedule[[#This Row],[PMT NO]]&lt;&gt;"",IF(PaymentSchedule[[#This Row],[SCHEDULED PAYMENT]]+PaymentSchedule[[#This Row],[EXTRA PAYMENT]]&lt;=PaymentSchedule[[#This Row],[BEGINNING BALANCE]],PaymentSchedule[[#This Row],[BEGINNING BALANCE]]-PaymentSchedule[[#This Row],[PRINCIPAL]],0),"")</f>
        <v/>
      </c>
      <c r="K75" s="14" t="str">
        <f ca="1">IF(PaymentSchedule[[#This Row],[PMT NO]]&lt;&gt;"",SUM(INDEX(PaymentSchedule[INTEREST],1,1):PaymentSchedule[[#This Row],[INTEREST]]),"")</f>
        <v/>
      </c>
      <c r="L75" s="25">
        <f t="shared" si="1"/>
        <v>0</v>
      </c>
      <c r="M75" s="25">
        <f t="shared" si="2"/>
        <v>0</v>
      </c>
      <c r="N75" s="25">
        <f t="shared" si="3"/>
        <v>0</v>
      </c>
      <c r="O75" s="25" t="e">
        <f ca="1">PaymentSchedule[[#This Row],[HOA]]+PaymentSchedule[[#This Row],[TAXES]]+PaymentSchedule[[#This Row],[INSURANCE]]+PaymentSchedule[[#This Row],[TOTAL PAYMENT]]</f>
        <v>#VALUE!</v>
      </c>
      <c r="P75" s="25" t="e">
        <f ca="1">P74+PaymentSchedule[[#This Row],[TOTAL MONTHLY PAYMENTS]]</f>
        <v>#VALUE!</v>
      </c>
    </row>
    <row r="76" spans="2:16">
      <c r="B76" s="10" t="str">
        <f ca="1">IF(LoanIsGood,IF(ROW()-ROW(PaymentSchedule[[#Headers],[PMT NO]])&gt;ScheduledNumberOfPayments,"",ROW()-ROW(PaymentSchedule[[#Headers],[PMT NO]])),"")</f>
        <v/>
      </c>
      <c r="C76" s="12" t="str">
        <f ca="1">IF(PaymentSchedule[[#This Row],[PMT NO]]&lt;&gt;"",EOMONTH(LoanStartDate,ROW(PaymentSchedule[[#This Row],[PMT NO]])-ROW(PaymentSchedule[[#Headers],[PMT NO]])-2)+DAY(LoanStartDate),"")</f>
        <v/>
      </c>
      <c r="D76" s="14" t="str">
        <f ca="1">IF(PaymentSchedule[[#This Row],[PMT NO]]&lt;&gt;"",IF(ROW()-ROW(PaymentSchedule[[#Headers],[BEGINNING BALANCE]])=1,LoanAmount,INDEX(PaymentSchedule[ENDING BALANCE],ROW()-ROW(PaymentSchedule[[#Headers],[BEGINNING BALANCE]])-1)),"")</f>
        <v/>
      </c>
      <c r="E76" s="14" t="str">
        <f ca="1">IF(PaymentSchedule[[#This Row],[PMT NO]]&lt;&gt;"",ScheduledPayment,"")</f>
        <v/>
      </c>
      <c r="F7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7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76" s="14" t="str">
        <f ca="1">IF(PaymentSchedule[[#This Row],[PMT NO]]&lt;&gt;"",PaymentSchedule[[#This Row],[TOTAL PAYMENT]]-PaymentSchedule[[#This Row],[INTEREST]],"")</f>
        <v/>
      </c>
      <c r="I76" s="14" t="str">
        <f ca="1">IF(PaymentSchedule[[#This Row],[PMT NO]]&lt;&gt;"",PaymentSchedule[[#This Row],[BEGINNING BALANCE]]*(InterestRate/PaymentsPerYear),"")</f>
        <v/>
      </c>
      <c r="J76" s="14" t="str">
        <f ca="1">IF(PaymentSchedule[[#This Row],[PMT NO]]&lt;&gt;"",IF(PaymentSchedule[[#This Row],[SCHEDULED PAYMENT]]+PaymentSchedule[[#This Row],[EXTRA PAYMENT]]&lt;=PaymentSchedule[[#This Row],[BEGINNING BALANCE]],PaymentSchedule[[#This Row],[BEGINNING BALANCE]]-PaymentSchedule[[#This Row],[PRINCIPAL]],0),"")</f>
        <v/>
      </c>
      <c r="K76" s="14" t="str">
        <f ca="1">IF(PaymentSchedule[[#This Row],[PMT NO]]&lt;&gt;"",SUM(INDEX(PaymentSchedule[INTEREST],1,1):PaymentSchedule[[#This Row],[INTEREST]]),"")</f>
        <v/>
      </c>
      <c r="L76" s="25">
        <f t="shared" si="1"/>
        <v>0</v>
      </c>
      <c r="M76" s="25">
        <f t="shared" si="2"/>
        <v>0</v>
      </c>
      <c r="N76" s="25">
        <f t="shared" si="3"/>
        <v>0</v>
      </c>
      <c r="O76" s="25" t="e">
        <f ca="1">PaymentSchedule[[#This Row],[HOA]]+PaymentSchedule[[#This Row],[TAXES]]+PaymentSchedule[[#This Row],[INSURANCE]]+PaymentSchedule[[#This Row],[TOTAL PAYMENT]]</f>
        <v>#VALUE!</v>
      </c>
      <c r="P76" s="25" t="e">
        <f ca="1">P75+PaymentSchedule[[#This Row],[TOTAL MONTHLY PAYMENTS]]</f>
        <v>#VALUE!</v>
      </c>
    </row>
    <row r="77" spans="2:16">
      <c r="B77" s="10" t="str">
        <f ca="1">IF(LoanIsGood,IF(ROW()-ROW(PaymentSchedule[[#Headers],[PMT NO]])&gt;ScheduledNumberOfPayments,"",ROW()-ROW(PaymentSchedule[[#Headers],[PMT NO]])),"")</f>
        <v/>
      </c>
      <c r="C77" s="12" t="str">
        <f ca="1">IF(PaymentSchedule[[#This Row],[PMT NO]]&lt;&gt;"",EOMONTH(LoanStartDate,ROW(PaymentSchedule[[#This Row],[PMT NO]])-ROW(PaymentSchedule[[#Headers],[PMT NO]])-2)+DAY(LoanStartDate),"")</f>
        <v/>
      </c>
      <c r="D77" s="14" t="str">
        <f ca="1">IF(PaymentSchedule[[#This Row],[PMT NO]]&lt;&gt;"",IF(ROW()-ROW(PaymentSchedule[[#Headers],[BEGINNING BALANCE]])=1,LoanAmount,INDEX(PaymentSchedule[ENDING BALANCE],ROW()-ROW(PaymentSchedule[[#Headers],[BEGINNING BALANCE]])-1)),"")</f>
        <v/>
      </c>
      <c r="E77" s="14" t="str">
        <f ca="1">IF(PaymentSchedule[[#This Row],[PMT NO]]&lt;&gt;"",ScheduledPayment,"")</f>
        <v/>
      </c>
      <c r="F7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7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77" s="14" t="str">
        <f ca="1">IF(PaymentSchedule[[#This Row],[PMT NO]]&lt;&gt;"",PaymentSchedule[[#This Row],[TOTAL PAYMENT]]-PaymentSchedule[[#This Row],[INTEREST]],"")</f>
        <v/>
      </c>
      <c r="I77" s="14" t="str">
        <f ca="1">IF(PaymentSchedule[[#This Row],[PMT NO]]&lt;&gt;"",PaymentSchedule[[#This Row],[BEGINNING BALANCE]]*(InterestRate/PaymentsPerYear),"")</f>
        <v/>
      </c>
      <c r="J77" s="14" t="str">
        <f ca="1">IF(PaymentSchedule[[#This Row],[PMT NO]]&lt;&gt;"",IF(PaymentSchedule[[#This Row],[SCHEDULED PAYMENT]]+PaymentSchedule[[#This Row],[EXTRA PAYMENT]]&lt;=PaymentSchedule[[#This Row],[BEGINNING BALANCE]],PaymentSchedule[[#This Row],[BEGINNING BALANCE]]-PaymentSchedule[[#This Row],[PRINCIPAL]],0),"")</f>
        <v/>
      </c>
      <c r="K77" s="14" t="str">
        <f ca="1">IF(PaymentSchedule[[#This Row],[PMT NO]]&lt;&gt;"",SUM(INDEX(PaymentSchedule[INTEREST],1,1):PaymentSchedule[[#This Row],[INTEREST]]),"")</f>
        <v/>
      </c>
      <c r="L77" s="25">
        <f t="shared" si="1"/>
        <v>0</v>
      </c>
      <c r="M77" s="25">
        <f t="shared" si="2"/>
        <v>0</v>
      </c>
      <c r="N77" s="25">
        <f t="shared" si="3"/>
        <v>0</v>
      </c>
      <c r="O77" s="25" t="e">
        <f ca="1">PaymentSchedule[[#This Row],[HOA]]+PaymentSchedule[[#This Row],[TAXES]]+PaymentSchedule[[#This Row],[INSURANCE]]+PaymentSchedule[[#This Row],[TOTAL PAYMENT]]</f>
        <v>#VALUE!</v>
      </c>
      <c r="P77" s="25" t="e">
        <f ca="1">P76+PaymentSchedule[[#This Row],[TOTAL MONTHLY PAYMENTS]]</f>
        <v>#VALUE!</v>
      </c>
    </row>
    <row r="78" spans="2:16">
      <c r="B78" s="10" t="str">
        <f ca="1">IF(LoanIsGood,IF(ROW()-ROW(PaymentSchedule[[#Headers],[PMT NO]])&gt;ScheduledNumberOfPayments,"",ROW()-ROW(PaymentSchedule[[#Headers],[PMT NO]])),"")</f>
        <v/>
      </c>
      <c r="C78" s="12" t="str">
        <f ca="1">IF(PaymentSchedule[[#This Row],[PMT NO]]&lt;&gt;"",EOMONTH(LoanStartDate,ROW(PaymentSchedule[[#This Row],[PMT NO]])-ROW(PaymentSchedule[[#Headers],[PMT NO]])-2)+DAY(LoanStartDate),"")</f>
        <v/>
      </c>
      <c r="D78" s="14" t="str">
        <f ca="1">IF(PaymentSchedule[[#This Row],[PMT NO]]&lt;&gt;"",IF(ROW()-ROW(PaymentSchedule[[#Headers],[BEGINNING BALANCE]])=1,LoanAmount,INDEX(PaymentSchedule[ENDING BALANCE],ROW()-ROW(PaymentSchedule[[#Headers],[BEGINNING BALANCE]])-1)),"")</f>
        <v/>
      </c>
      <c r="E78" s="14" t="str">
        <f ca="1">IF(PaymentSchedule[[#This Row],[PMT NO]]&lt;&gt;"",ScheduledPayment,"")</f>
        <v/>
      </c>
      <c r="F7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7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78" s="14" t="str">
        <f ca="1">IF(PaymentSchedule[[#This Row],[PMT NO]]&lt;&gt;"",PaymentSchedule[[#This Row],[TOTAL PAYMENT]]-PaymentSchedule[[#This Row],[INTEREST]],"")</f>
        <v/>
      </c>
      <c r="I78" s="14" t="str">
        <f ca="1">IF(PaymentSchedule[[#This Row],[PMT NO]]&lt;&gt;"",PaymentSchedule[[#This Row],[BEGINNING BALANCE]]*(InterestRate/PaymentsPerYear),"")</f>
        <v/>
      </c>
      <c r="J78" s="14" t="str">
        <f ca="1">IF(PaymentSchedule[[#This Row],[PMT NO]]&lt;&gt;"",IF(PaymentSchedule[[#This Row],[SCHEDULED PAYMENT]]+PaymentSchedule[[#This Row],[EXTRA PAYMENT]]&lt;=PaymentSchedule[[#This Row],[BEGINNING BALANCE]],PaymentSchedule[[#This Row],[BEGINNING BALANCE]]-PaymentSchedule[[#This Row],[PRINCIPAL]],0),"")</f>
        <v/>
      </c>
      <c r="K78" s="14" t="str">
        <f ca="1">IF(PaymentSchedule[[#This Row],[PMT NO]]&lt;&gt;"",SUM(INDEX(PaymentSchedule[INTEREST],1,1):PaymentSchedule[[#This Row],[INTEREST]]),"")</f>
        <v/>
      </c>
      <c r="L78" s="25">
        <f t="shared" si="1"/>
        <v>0</v>
      </c>
      <c r="M78" s="25">
        <f t="shared" si="2"/>
        <v>0</v>
      </c>
      <c r="N78" s="25">
        <f t="shared" si="3"/>
        <v>0</v>
      </c>
      <c r="O78" s="25" t="e">
        <f ca="1">PaymentSchedule[[#This Row],[HOA]]+PaymentSchedule[[#This Row],[TAXES]]+PaymentSchedule[[#This Row],[INSURANCE]]+PaymentSchedule[[#This Row],[TOTAL PAYMENT]]</f>
        <v>#VALUE!</v>
      </c>
      <c r="P78" s="25" t="e">
        <f ca="1">P77+PaymentSchedule[[#This Row],[TOTAL MONTHLY PAYMENTS]]</f>
        <v>#VALUE!</v>
      </c>
    </row>
    <row r="79" spans="2:16">
      <c r="B79" s="10" t="str">
        <f ca="1">IF(LoanIsGood,IF(ROW()-ROW(PaymentSchedule[[#Headers],[PMT NO]])&gt;ScheduledNumberOfPayments,"",ROW()-ROW(PaymentSchedule[[#Headers],[PMT NO]])),"")</f>
        <v/>
      </c>
      <c r="C79" s="12" t="str">
        <f ca="1">IF(PaymentSchedule[[#This Row],[PMT NO]]&lt;&gt;"",EOMONTH(LoanStartDate,ROW(PaymentSchedule[[#This Row],[PMT NO]])-ROW(PaymentSchedule[[#Headers],[PMT NO]])-2)+DAY(LoanStartDate),"")</f>
        <v/>
      </c>
      <c r="D79" s="14" t="str">
        <f ca="1">IF(PaymentSchedule[[#This Row],[PMT NO]]&lt;&gt;"",IF(ROW()-ROW(PaymentSchedule[[#Headers],[BEGINNING BALANCE]])=1,LoanAmount,INDEX(PaymentSchedule[ENDING BALANCE],ROW()-ROW(PaymentSchedule[[#Headers],[BEGINNING BALANCE]])-1)),"")</f>
        <v/>
      </c>
      <c r="E79" s="14" t="str">
        <f ca="1">IF(PaymentSchedule[[#This Row],[PMT NO]]&lt;&gt;"",ScheduledPayment,"")</f>
        <v/>
      </c>
      <c r="F7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7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79" s="14" t="str">
        <f ca="1">IF(PaymentSchedule[[#This Row],[PMT NO]]&lt;&gt;"",PaymentSchedule[[#This Row],[TOTAL PAYMENT]]-PaymentSchedule[[#This Row],[INTEREST]],"")</f>
        <v/>
      </c>
      <c r="I79" s="14" t="str">
        <f ca="1">IF(PaymentSchedule[[#This Row],[PMT NO]]&lt;&gt;"",PaymentSchedule[[#This Row],[BEGINNING BALANCE]]*(InterestRate/PaymentsPerYear),"")</f>
        <v/>
      </c>
      <c r="J79" s="14" t="str">
        <f ca="1">IF(PaymentSchedule[[#This Row],[PMT NO]]&lt;&gt;"",IF(PaymentSchedule[[#This Row],[SCHEDULED PAYMENT]]+PaymentSchedule[[#This Row],[EXTRA PAYMENT]]&lt;=PaymentSchedule[[#This Row],[BEGINNING BALANCE]],PaymentSchedule[[#This Row],[BEGINNING BALANCE]]-PaymentSchedule[[#This Row],[PRINCIPAL]],0),"")</f>
        <v/>
      </c>
      <c r="K79" s="14" t="str">
        <f ca="1">IF(PaymentSchedule[[#This Row],[PMT NO]]&lt;&gt;"",SUM(INDEX(PaymentSchedule[INTEREST],1,1):PaymentSchedule[[#This Row],[INTEREST]]),"")</f>
        <v/>
      </c>
      <c r="L79" s="25">
        <f t="shared" ref="L79:L142" si="4">L78</f>
        <v>0</v>
      </c>
      <c r="M79" s="25">
        <f t="shared" ref="M79:M142" si="5">M78</f>
        <v>0</v>
      </c>
      <c r="N79" s="25">
        <f t="shared" ref="N79:N142" si="6">N78</f>
        <v>0</v>
      </c>
      <c r="O79" s="25" t="e">
        <f ca="1">PaymentSchedule[[#This Row],[HOA]]+PaymentSchedule[[#This Row],[TAXES]]+PaymentSchedule[[#This Row],[INSURANCE]]+PaymentSchedule[[#This Row],[TOTAL PAYMENT]]</f>
        <v>#VALUE!</v>
      </c>
      <c r="P79" s="25" t="e">
        <f ca="1">P78+PaymentSchedule[[#This Row],[TOTAL MONTHLY PAYMENTS]]</f>
        <v>#VALUE!</v>
      </c>
    </row>
    <row r="80" spans="2:16">
      <c r="B80" s="10" t="str">
        <f ca="1">IF(LoanIsGood,IF(ROW()-ROW(PaymentSchedule[[#Headers],[PMT NO]])&gt;ScheduledNumberOfPayments,"",ROW()-ROW(PaymentSchedule[[#Headers],[PMT NO]])),"")</f>
        <v/>
      </c>
      <c r="C80" s="12" t="str">
        <f ca="1">IF(PaymentSchedule[[#This Row],[PMT NO]]&lt;&gt;"",EOMONTH(LoanStartDate,ROW(PaymentSchedule[[#This Row],[PMT NO]])-ROW(PaymentSchedule[[#Headers],[PMT NO]])-2)+DAY(LoanStartDate),"")</f>
        <v/>
      </c>
      <c r="D80" s="14" t="str">
        <f ca="1">IF(PaymentSchedule[[#This Row],[PMT NO]]&lt;&gt;"",IF(ROW()-ROW(PaymentSchedule[[#Headers],[BEGINNING BALANCE]])=1,LoanAmount,INDEX(PaymentSchedule[ENDING BALANCE],ROW()-ROW(PaymentSchedule[[#Headers],[BEGINNING BALANCE]])-1)),"")</f>
        <v/>
      </c>
      <c r="E80" s="14" t="str">
        <f ca="1">IF(PaymentSchedule[[#This Row],[PMT NO]]&lt;&gt;"",ScheduledPayment,"")</f>
        <v/>
      </c>
      <c r="F8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8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80" s="14" t="str">
        <f ca="1">IF(PaymentSchedule[[#This Row],[PMT NO]]&lt;&gt;"",PaymentSchedule[[#This Row],[TOTAL PAYMENT]]-PaymentSchedule[[#This Row],[INTEREST]],"")</f>
        <v/>
      </c>
      <c r="I80" s="14" t="str">
        <f ca="1">IF(PaymentSchedule[[#This Row],[PMT NO]]&lt;&gt;"",PaymentSchedule[[#This Row],[BEGINNING BALANCE]]*(InterestRate/PaymentsPerYear),"")</f>
        <v/>
      </c>
      <c r="J80" s="14" t="str">
        <f ca="1">IF(PaymentSchedule[[#This Row],[PMT NO]]&lt;&gt;"",IF(PaymentSchedule[[#This Row],[SCHEDULED PAYMENT]]+PaymentSchedule[[#This Row],[EXTRA PAYMENT]]&lt;=PaymentSchedule[[#This Row],[BEGINNING BALANCE]],PaymentSchedule[[#This Row],[BEGINNING BALANCE]]-PaymentSchedule[[#This Row],[PRINCIPAL]],0),"")</f>
        <v/>
      </c>
      <c r="K80" s="14" t="str">
        <f ca="1">IF(PaymentSchedule[[#This Row],[PMT NO]]&lt;&gt;"",SUM(INDEX(PaymentSchedule[INTEREST],1,1):PaymentSchedule[[#This Row],[INTEREST]]),"")</f>
        <v/>
      </c>
      <c r="L80" s="25">
        <f t="shared" si="4"/>
        <v>0</v>
      </c>
      <c r="M80" s="25">
        <f t="shared" si="5"/>
        <v>0</v>
      </c>
      <c r="N80" s="25">
        <f t="shared" si="6"/>
        <v>0</v>
      </c>
      <c r="O80" s="25" t="e">
        <f ca="1">PaymentSchedule[[#This Row],[HOA]]+PaymentSchedule[[#This Row],[TAXES]]+PaymentSchedule[[#This Row],[INSURANCE]]+PaymentSchedule[[#This Row],[TOTAL PAYMENT]]</f>
        <v>#VALUE!</v>
      </c>
      <c r="P80" s="25" t="e">
        <f ca="1">P79+PaymentSchedule[[#This Row],[TOTAL MONTHLY PAYMENTS]]</f>
        <v>#VALUE!</v>
      </c>
    </row>
    <row r="81" spans="2:16">
      <c r="B81" s="10" t="str">
        <f ca="1">IF(LoanIsGood,IF(ROW()-ROW(PaymentSchedule[[#Headers],[PMT NO]])&gt;ScheduledNumberOfPayments,"",ROW()-ROW(PaymentSchedule[[#Headers],[PMT NO]])),"")</f>
        <v/>
      </c>
      <c r="C81" s="12" t="str">
        <f ca="1">IF(PaymentSchedule[[#This Row],[PMT NO]]&lt;&gt;"",EOMONTH(LoanStartDate,ROW(PaymentSchedule[[#This Row],[PMT NO]])-ROW(PaymentSchedule[[#Headers],[PMT NO]])-2)+DAY(LoanStartDate),"")</f>
        <v/>
      </c>
      <c r="D81" s="14" t="str">
        <f ca="1">IF(PaymentSchedule[[#This Row],[PMT NO]]&lt;&gt;"",IF(ROW()-ROW(PaymentSchedule[[#Headers],[BEGINNING BALANCE]])=1,LoanAmount,INDEX(PaymentSchedule[ENDING BALANCE],ROW()-ROW(PaymentSchedule[[#Headers],[BEGINNING BALANCE]])-1)),"")</f>
        <v/>
      </c>
      <c r="E81" s="14" t="str">
        <f ca="1">IF(PaymentSchedule[[#This Row],[PMT NO]]&lt;&gt;"",ScheduledPayment,"")</f>
        <v/>
      </c>
      <c r="F8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8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81" s="14" t="str">
        <f ca="1">IF(PaymentSchedule[[#This Row],[PMT NO]]&lt;&gt;"",PaymentSchedule[[#This Row],[TOTAL PAYMENT]]-PaymentSchedule[[#This Row],[INTEREST]],"")</f>
        <v/>
      </c>
      <c r="I81" s="14" t="str">
        <f ca="1">IF(PaymentSchedule[[#This Row],[PMT NO]]&lt;&gt;"",PaymentSchedule[[#This Row],[BEGINNING BALANCE]]*(InterestRate/PaymentsPerYear),"")</f>
        <v/>
      </c>
      <c r="J81" s="14" t="str">
        <f ca="1">IF(PaymentSchedule[[#This Row],[PMT NO]]&lt;&gt;"",IF(PaymentSchedule[[#This Row],[SCHEDULED PAYMENT]]+PaymentSchedule[[#This Row],[EXTRA PAYMENT]]&lt;=PaymentSchedule[[#This Row],[BEGINNING BALANCE]],PaymentSchedule[[#This Row],[BEGINNING BALANCE]]-PaymentSchedule[[#This Row],[PRINCIPAL]],0),"")</f>
        <v/>
      </c>
      <c r="K81" s="14" t="str">
        <f ca="1">IF(PaymentSchedule[[#This Row],[PMT NO]]&lt;&gt;"",SUM(INDEX(PaymentSchedule[INTEREST],1,1):PaymentSchedule[[#This Row],[INTEREST]]),"")</f>
        <v/>
      </c>
      <c r="L81" s="25">
        <f t="shared" si="4"/>
        <v>0</v>
      </c>
      <c r="M81" s="25">
        <f t="shared" si="5"/>
        <v>0</v>
      </c>
      <c r="N81" s="25">
        <f t="shared" si="6"/>
        <v>0</v>
      </c>
      <c r="O81" s="25" t="e">
        <f ca="1">PaymentSchedule[[#This Row],[HOA]]+PaymentSchedule[[#This Row],[TAXES]]+PaymentSchedule[[#This Row],[INSURANCE]]+PaymentSchedule[[#This Row],[TOTAL PAYMENT]]</f>
        <v>#VALUE!</v>
      </c>
      <c r="P81" s="25" t="e">
        <f ca="1">P80+PaymentSchedule[[#This Row],[TOTAL MONTHLY PAYMENTS]]</f>
        <v>#VALUE!</v>
      </c>
    </row>
    <row r="82" spans="2:16">
      <c r="B82" s="10" t="str">
        <f ca="1">IF(LoanIsGood,IF(ROW()-ROW(PaymentSchedule[[#Headers],[PMT NO]])&gt;ScheduledNumberOfPayments,"",ROW()-ROW(PaymentSchedule[[#Headers],[PMT NO]])),"")</f>
        <v/>
      </c>
      <c r="C82" s="12" t="str">
        <f ca="1">IF(PaymentSchedule[[#This Row],[PMT NO]]&lt;&gt;"",EOMONTH(LoanStartDate,ROW(PaymentSchedule[[#This Row],[PMT NO]])-ROW(PaymentSchedule[[#Headers],[PMT NO]])-2)+DAY(LoanStartDate),"")</f>
        <v/>
      </c>
      <c r="D82" s="14" t="str">
        <f ca="1">IF(PaymentSchedule[[#This Row],[PMT NO]]&lt;&gt;"",IF(ROW()-ROW(PaymentSchedule[[#Headers],[BEGINNING BALANCE]])=1,LoanAmount,INDEX(PaymentSchedule[ENDING BALANCE],ROW()-ROW(PaymentSchedule[[#Headers],[BEGINNING BALANCE]])-1)),"")</f>
        <v/>
      </c>
      <c r="E82" s="14" t="str">
        <f ca="1">IF(PaymentSchedule[[#This Row],[PMT NO]]&lt;&gt;"",ScheduledPayment,"")</f>
        <v/>
      </c>
      <c r="F8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8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82" s="14" t="str">
        <f ca="1">IF(PaymentSchedule[[#This Row],[PMT NO]]&lt;&gt;"",PaymentSchedule[[#This Row],[TOTAL PAYMENT]]-PaymentSchedule[[#This Row],[INTEREST]],"")</f>
        <v/>
      </c>
      <c r="I82" s="14" t="str">
        <f ca="1">IF(PaymentSchedule[[#This Row],[PMT NO]]&lt;&gt;"",PaymentSchedule[[#This Row],[BEGINNING BALANCE]]*(InterestRate/PaymentsPerYear),"")</f>
        <v/>
      </c>
      <c r="J82" s="14" t="str">
        <f ca="1">IF(PaymentSchedule[[#This Row],[PMT NO]]&lt;&gt;"",IF(PaymentSchedule[[#This Row],[SCHEDULED PAYMENT]]+PaymentSchedule[[#This Row],[EXTRA PAYMENT]]&lt;=PaymentSchedule[[#This Row],[BEGINNING BALANCE]],PaymentSchedule[[#This Row],[BEGINNING BALANCE]]-PaymentSchedule[[#This Row],[PRINCIPAL]],0),"")</f>
        <v/>
      </c>
      <c r="K82" s="14" t="str">
        <f ca="1">IF(PaymentSchedule[[#This Row],[PMT NO]]&lt;&gt;"",SUM(INDEX(PaymentSchedule[INTEREST],1,1):PaymentSchedule[[#This Row],[INTEREST]]),"")</f>
        <v/>
      </c>
      <c r="L82" s="25">
        <f t="shared" si="4"/>
        <v>0</v>
      </c>
      <c r="M82" s="25">
        <f t="shared" si="5"/>
        <v>0</v>
      </c>
      <c r="N82" s="25">
        <f t="shared" si="6"/>
        <v>0</v>
      </c>
      <c r="O82" s="25" t="e">
        <f ca="1">PaymentSchedule[[#This Row],[HOA]]+PaymentSchedule[[#This Row],[TAXES]]+PaymentSchedule[[#This Row],[INSURANCE]]+PaymentSchedule[[#This Row],[TOTAL PAYMENT]]</f>
        <v>#VALUE!</v>
      </c>
      <c r="P82" s="25" t="e">
        <f ca="1">P81+PaymentSchedule[[#This Row],[TOTAL MONTHLY PAYMENTS]]</f>
        <v>#VALUE!</v>
      </c>
    </row>
    <row r="83" spans="2:16">
      <c r="B83" s="10" t="str">
        <f ca="1">IF(LoanIsGood,IF(ROW()-ROW(PaymentSchedule[[#Headers],[PMT NO]])&gt;ScheduledNumberOfPayments,"",ROW()-ROW(PaymentSchedule[[#Headers],[PMT NO]])),"")</f>
        <v/>
      </c>
      <c r="C83" s="12" t="str">
        <f ca="1">IF(PaymentSchedule[[#This Row],[PMT NO]]&lt;&gt;"",EOMONTH(LoanStartDate,ROW(PaymentSchedule[[#This Row],[PMT NO]])-ROW(PaymentSchedule[[#Headers],[PMT NO]])-2)+DAY(LoanStartDate),"")</f>
        <v/>
      </c>
      <c r="D83" s="14" t="str">
        <f ca="1">IF(PaymentSchedule[[#This Row],[PMT NO]]&lt;&gt;"",IF(ROW()-ROW(PaymentSchedule[[#Headers],[BEGINNING BALANCE]])=1,LoanAmount,INDEX(PaymentSchedule[ENDING BALANCE],ROW()-ROW(PaymentSchedule[[#Headers],[BEGINNING BALANCE]])-1)),"")</f>
        <v/>
      </c>
      <c r="E83" s="14" t="str">
        <f ca="1">IF(PaymentSchedule[[#This Row],[PMT NO]]&lt;&gt;"",ScheduledPayment,"")</f>
        <v/>
      </c>
      <c r="F8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8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83" s="14" t="str">
        <f ca="1">IF(PaymentSchedule[[#This Row],[PMT NO]]&lt;&gt;"",PaymentSchedule[[#This Row],[TOTAL PAYMENT]]-PaymentSchedule[[#This Row],[INTEREST]],"")</f>
        <v/>
      </c>
      <c r="I83" s="14" t="str">
        <f ca="1">IF(PaymentSchedule[[#This Row],[PMT NO]]&lt;&gt;"",PaymentSchedule[[#This Row],[BEGINNING BALANCE]]*(InterestRate/PaymentsPerYear),"")</f>
        <v/>
      </c>
      <c r="J83" s="14" t="str">
        <f ca="1">IF(PaymentSchedule[[#This Row],[PMT NO]]&lt;&gt;"",IF(PaymentSchedule[[#This Row],[SCHEDULED PAYMENT]]+PaymentSchedule[[#This Row],[EXTRA PAYMENT]]&lt;=PaymentSchedule[[#This Row],[BEGINNING BALANCE]],PaymentSchedule[[#This Row],[BEGINNING BALANCE]]-PaymentSchedule[[#This Row],[PRINCIPAL]],0),"")</f>
        <v/>
      </c>
      <c r="K83" s="14" t="str">
        <f ca="1">IF(PaymentSchedule[[#This Row],[PMT NO]]&lt;&gt;"",SUM(INDEX(PaymentSchedule[INTEREST],1,1):PaymentSchedule[[#This Row],[INTEREST]]),"")</f>
        <v/>
      </c>
      <c r="L83" s="25">
        <f t="shared" si="4"/>
        <v>0</v>
      </c>
      <c r="M83" s="25">
        <f t="shared" si="5"/>
        <v>0</v>
      </c>
      <c r="N83" s="25">
        <f t="shared" si="6"/>
        <v>0</v>
      </c>
      <c r="O83" s="25" t="e">
        <f ca="1">PaymentSchedule[[#This Row],[HOA]]+PaymentSchedule[[#This Row],[TAXES]]+PaymentSchedule[[#This Row],[INSURANCE]]+PaymentSchedule[[#This Row],[TOTAL PAYMENT]]</f>
        <v>#VALUE!</v>
      </c>
      <c r="P83" s="25" t="e">
        <f ca="1">P82+PaymentSchedule[[#This Row],[TOTAL MONTHLY PAYMENTS]]</f>
        <v>#VALUE!</v>
      </c>
    </row>
    <row r="84" spans="2:16">
      <c r="B84" s="10" t="str">
        <f ca="1">IF(LoanIsGood,IF(ROW()-ROW(PaymentSchedule[[#Headers],[PMT NO]])&gt;ScheduledNumberOfPayments,"",ROW()-ROW(PaymentSchedule[[#Headers],[PMT NO]])),"")</f>
        <v/>
      </c>
      <c r="C84" s="12" t="str">
        <f ca="1">IF(PaymentSchedule[[#This Row],[PMT NO]]&lt;&gt;"",EOMONTH(LoanStartDate,ROW(PaymentSchedule[[#This Row],[PMT NO]])-ROW(PaymentSchedule[[#Headers],[PMT NO]])-2)+DAY(LoanStartDate),"")</f>
        <v/>
      </c>
      <c r="D84" s="14" t="str">
        <f ca="1">IF(PaymentSchedule[[#This Row],[PMT NO]]&lt;&gt;"",IF(ROW()-ROW(PaymentSchedule[[#Headers],[BEGINNING BALANCE]])=1,LoanAmount,INDEX(PaymentSchedule[ENDING BALANCE],ROW()-ROW(PaymentSchedule[[#Headers],[BEGINNING BALANCE]])-1)),"")</f>
        <v/>
      </c>
      <c r="E84" s="14" t="str">
        <f ca="1">IF(PaymentSchedule[[#This Row],[PMT NO]]&lt;&gt;"",ScheduledPayment,"")</f>
        <v/>
      </c>
      <c r="F8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8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84" s="14" t="str">
        <f ca="1">IF(PaymentSchedule[[#This Row],[PMT NO]]&lt;&gt;"",PaymentSchedule[[#This Row],[TOTAL PAYMENT]]-PaymentSchedule[[#This Row],[INTEREST]],"")</f>
        <v/>
      </c>
      <c r="I84" s="14" t="str">
        <f ca="1">IF(PaymentSchedule[[#This Row],[PMT NO]]&lt;&gt;"",PaymentSchedule[[#This Row],[BEGINNING BALANCE]]*(InterestRate/PaymentsPerYear),"")</f>
        <v/>
      </c>
      <c r="J84" s="14" t="str">
        <f ca="1">IF(PaymentSchedule[[#This Row],[PMT NO]]&lt;&gt;"",IF(PaymentSchedule[[#This Row],[SCHEDULED PAYMENT]]+PaymentSchedule[[#This Row],[EXTRA PAYMENT]]&lt;=PaymentSchedule[[#This Row],[BEGINNING BALANCE]],PaymentSchedule[[#This Row],[BEGINNING BALANCE]]-PaymentSchedule[[#This Row],[PRINCIPAL]],0),"")</f>
        <v/>
      </c>
      <c r="K84" s="14" t="str">
        <f ca="1">IF(PaymentSchedule[[#This Row],[PMT NO]]&lt;&gt;"",SUM(INDEX(PaymentSchedule[INTEREST],1,1):PaymentSchedule[[#This Row],[INTEREST]]),"")</f>
        <v/>
      </c>
      <c r="L84" s="25">
        <f t="shared" si="4"/>
        <v>0</v>
      </c>
      <c r="M84" s="25">
        <f t="shared" si="5"/>
        <v>0</v>
      </c>
      <c r="N84" s="25">
        <f t="shared" si="6"/>
        <v>0</v>
      </c>
      <c r="O84" s="25" t="e">
        <f ca="1">PaymentSchedule[[#This Row],[HOA]]+PaymentSchedule[[#This Row],[TAXES]]+PaymentSchedule[[#This Row],[INSURANCE]]+PaymentSchedule[[#This Row],[TOTAL PAYMENT]]</f>
        <v>#VALUE!</v>
      </c>
      <c r="P84" s="25" t="e">
        <f ca="1">P83+PaymentSchedule[[#This Row],[TOTAL MONTHLY PAYMENTS]]</f>
        <v>#VALUE!</v>
      </c>
    </row>
    <row r="85" spans="2:16">
      <c r="B85" s="10" t="str">
        <f ca="1">IF(LoanIsGood,IF(ROW()-ROW(PaymentSchedule[[#Headers],[PMT NO]])&gt;ScheduledNumberOfPayments,"",ROW()-ROW(PaymentSchedule[[#Headers],[PMT NO]])),"")</f>
        <v/>
      </c>
      <c r="C85" s="12" t="str">
        <f ca="1">IF(PaymentSchedule[[#This Row],[PMT NO]]&lt;&gt;"",EOMONTH(LoanStartDate,ROW(PaymentSchedule[[#This Row],[PMT NO]])-ROW(PaymentSchedule[[#Headers],[PMT NO]])-2)+DAY(LoanStartDate),"")</f>
        <v/>
      </c>
      <c r="D85" s="14" t="str">
        <f ca="1">IF(PaymentSchedule[[#This Row],[PMT NO]]&lt;&gt;"",IF(ROW()-ROW(PaymentSchedule[[#Headers],[BEGINNING BALANCE]])=1,LoanAmount,INDEX(PaymentSchedule[ENDING BALANCE],ROW()-ROW(PaymentSchedule[[#Headers],[BEGINNING BALANCE]])-1)),"")</f>
        <v/>
      </c>
      <c r="E85" s="14" t="str">
        <f ca="1">IF(PaymentSchedule[[#This Row],[PMT NO]]&lt;&gt;"",ScheduledPayment,"")</f>
        <v/>
      </c>
      <c r="F8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8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85" s="14" t="str">
        <f ca="1">IF(PaymentSchedule[[#This Row],[PMT NO]]&lt;&gt;"",PaymentSchedule[[#This Row],[TOTAL PAYMENT]]-PaymentSchedule[[#This Row],[INTEREST]],"")</f>
        <v/>
      </c>
      <c r="I85" s="14" t="str">
        <f ca="1">IF(PaymentSchedule[[#This Row],[PMT NO]]&lt;&gt;"",PaymentSchedule[[#This Row],[BEGINNING BALANCE]]*(InterestRate/PaymentsPerYear),"")</f>
        <v/>
      </c>
      <c r="J85" s="14" t="str">
        <f ca="1">IF(PaymentSchedule[[#This Row],[PMT NO]]&lt;&gt;"",IF(PaymentSchedule[[#This Row],[SCHEDULED PAYMENT]]+PaymentSchedule[[#This Row],[EXTRA PAYMENT]]&lt;=PaymentSchedule[[#This Row],[BEGINNING BALANCE]],PaymentSchedule[[#This Row],[BEGINNING BALANCE]]-PaymentSchedule[[#This Row],[PRINCIPAL]],0),"")</f>
        <v/>
      </c>
      <c r="K85" s="14" t="str">
        <f ca="1">IF(PaymentSchedule[[#This Row],[PMT NO]]&lt;&gt;"",SUM(INDEX(PaymentSchedule[INTEREST],1,1):PaymentSchedule[[#This Row],[INTEREST]]),"")</f>
        <v/>
      </c>
      <c r="L85" s="25">
        <f t="shared" si="4"/>
        <v>0</v>
      </c>
      <c r="M85" s="25">
        <f t="shared" si="5"/>
        <v>0</v>
      </c>
      <c r="N85" s="25">
        <f t="shared" si="6"/>
        <v>0</v>
      </c>
      <c r="O85" s="25" t="e">
        <f ca="1">PaymentSchedule[[#This Row],[HOA]]+PaymentSchedule[[#This Row],[TAXES]]+PaymentSchedule[[#This Row],[INSURANCE]]+PaymentSchedule[[#This Row],[TOTAL PAYMENT]]</f>
        <v>#VALUE!</v>
      </c>
      <c r="P85" s="25" t="e">
        <f ca="1">P84+PaymentSchedule[[#This Row],[TOTAL MONTHLY PAYMENTS]]</f>
        <v>#VALUE!</v>
      </c>
    </row>
    <row r="86" spans="2:16">
      <c r="B86" s="10" t="str">
        <f ca="1">IF(LoanIsGood,IF(ROW()-ROW(PaymentSchedule[[#Headers],[PMT NO]])&gt;ScheduledNumberOfPayments,"",ROW()-ROW(PaymentSchedule[[#Headers],[PMT NO]])),"")</f>
        <v/>
      </c>
      <c r="C86" s="12" t="str">
        <f ca="1">IF(PaymentSchedule[[#This Row],[PMT NO]]&lt;&gt;"",EOMONTH(LoanStartDate,ROW(PaymentSchedule[[#This Row],[PMT NO]])-ROW(PaymentSchedule[[#Headers],[PMT NO]])-2)+DAY(LoanStartDate),"")</f>
        <v/>
      </c>
      <c r="D86" s="14" t="str">
        <f ca="1">IF(PaymentSchedule[[#This Row],[PMT NO]]&lt;&gt;"",IF(ROW()-ROW(PaymentSchedule[[#Headers],[BEGINNING BALANCE]])=1,LoanAmount,INDEX(PaymentSchedule[ENDING BALANCE],ROW()-ROW(PaymentSchedule[[#Headers],[BEGINNING BALANCE]])-1)),"")</f>
        <v/>
      </c>
      <c r="E86" s="14" t="str">
        <f ca="1">IF(PaymentSchedule[[#This Row],[PMT NO]]&lt;&gt;"",ScheduledPayment,"")</f>
        <v/>
      </c>
      <c r="F8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8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86" s="14" t="str">
        <f ca="1">IF(PaymentSchedule[[#This Row],[PMT NO]]&lt;&gt;"",PaymentSchedule[[#This Row],[TOTAL PAYMENT]]-PaymentSchedule[[#This Row],[INTEREST]],"")</f>
        <v/>
      </c>
      <c r="I86" s="14" t="str">
        <f ca="1">IF(PaymentSchedule[[#This Row],[PMT NO]]&lt;&gt;"",PaymentSchedule[[#This Row],[BEGINNING BALANCE]]*(InterestRate/PaymentsPerYear),"")</f>
        <v/>
      </c>
      <c r="J86" s="14" t="str">
        <f ca="1">IF(PaymentSchedule[[#This Row],[PMT NO]]&lt;&gt;"",IF(PaymentSchedule[[#This Row],[SCHEDULED PAYMENT]]+PaymentSchedule[[#This Row],[EXTRA PAYMENT]]&lt;=PaymentSchedule[[#This Row],[BEGINNING BALANCE]],PaymentSchedule[[#This Row],[BEGINNING BALANCE]]-PaymentSchedule[[#This Row],[PRINCIPAL]],0),"")</f>
        <v/>
      </c>
      <c r="K86" s="14" t="str">
        <f ca="1">IF(PaymentSchedule[[#This Row],[PMT NO]]&lt;&gt;"",SUM(INDEX(PaymentSchedule[INTEREST],1,1):PaymentSchedule[[#This Row],[INTEREST]]),"")</f>
        <v/>
      </c>
      <c r="L86" s="25">
        <f t="shared" si="4"/>
        <v>0</v>
      </c>
      <c r="M86" s="25">
        <f t="shared" si="5"/>
        <v>0</v>
      </c>
      <c r="N86" s="25">
        <f t="shared" si="6"/>
        <v>0</v>
      </c>
      <c r="O86" s="25" t="e">
        <f ca="1">PaymentSchedule[[#This Row],[HOA]]+PaymentSchedule[[#This Row],[TAXES]]+PaymentSchedule[[#This Row],[INSURANCE]]+PaymentSchedule[[#This Row],[TOTAL PAYMENT]]</f>
        <v>#VALUE!</v>
      </c>
      <c r="P86" s="25" t="e">
        <f ca="1">P85+PaymentSchedule[[#This Row],[TOTAL MONTHLY PAYMENTS]]</f>
        <v>#VALUE!</v>
      </c>
    </row>
    <row r="87" spans="2:16">
      <c r="B87" s="10" t="str">
        <f ca="1">IF(LoanIsGood,IF(ROW()-ROW(PaymentSchedule[[#Headers],[PMT NO]])&gt;ScheduledNumberOfPayments,"",ROW()-ROW(PaymentSchedule[[#Headers],[PMT NO]])),"")</f>
        <v/>
      </c>
      <c r="C87" s="12" t="str">
        <f ca="1">IF(PaymentSchedule[[#This Row],[PMT NO]]&lt;&gt;"",EOMONTH(LoanStartDate,ROW(PaymentSchedule[[#This Row],[PMT NO]])-ROW(PaymentSchedule[[#Headers],[PMT NO]])-2)+DAY(LoanStartDate),"")</f>
        <v/>
      </c>
      <c r="D87" s="14" t="str">
        <f ca="1">IF(PaymentSchedule[[#This Row],[PMT NO]]&lt;&gt;"",IF(ROW()-ROW(PaymentSchedule[[#Headers],[BEGINNING BALANCE]])=1,LoanAmount,INDEX(PaymentSchedule[ENDING BALANCE],ROW()-ROW(PaymentSchedule[[#Headers],[BEGINNING BALANCE]])-1)),"")</f>
        <v/>
      </c>
      <c r="E87" s="14" t="str">
        <f ca="1">IF(PaymentSchedule[[#This Row],[PMT NO]]&lt;&gt;"",ScheduledPayment,"")</f>
        <v/>
      </c>
      <c r="F8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8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87" s="14" t="str">
        <f ca="1">IF(PaymentSchedule[[#This Row],[PMT NO]]&lt;&gt;"",PaymentSchedule[[#This Row],[TOTAL PAYMENT]]-PaymentSchedule[[#This Row],[INTEREST]],"")</f>
        <v/>
      </c>
      <c r="I87" s="14" t="str">
        <f ca="1">IF(PaymentSchedule[[#This Row],[PMT NO]]&lt;&gt;"",PaymentSchedule[[#This Row],[BEGINNING BALANCE]]*(InterestRate/PaymentsPerYear),"")</f>
        <v/>
      </c>
      <c r="J87" s="14" t="str">
        <f ca="1">IF(PaymentSchedule[[#This Row],[PMT NO]]&lt;&gt;"",IF(PaymentSchedule[[#This Row],[SCHEDULED PAYMENT]]+PaymentSchedule[[#This Row],[EXTRA PAYMENT]]&lt;=PaymentSchedule[[#This Row],[BEGINNING BALANCE]],PaymentSchedule[[#This Row],[BEGINNING BALANCE]]-PaymentSchedule[[#This Row],[PRINCIPAL]],0),"")</f>
        <v/>
      </c>
      <c r="K87" s="14" t="str">
        <f ca="1">IF(PaymentSchedule[[#This Row],[PMT NO]]&lt;&gt;"",SUM(INDEX(PaymentSchedule[INTEREST],1,1):PaymentSchedule[[#This Row],[INTEREST]]),"")</f>
        <v/>
      </c>
      <c r="L87" s="25">
        <f t="shared" si="4"/>
        <v>0</v>
      </c>
      <c r="M87" s="25">
        <f t="shared" si="5"/>
        <v>0</v>
      </c>
      <c r="N87" s="25">
        <f t="shared" si="6"/>
        <v>0</v>
      </c>
      <c r="O87" s="25" t="e">
        <f ca="1">PaymentSchedule[[#This Row],[HOA]]+PaymentSchedule[[#This Row],[TAXES]]+PaymentSchedule[[#This Row],[INSURANCE]]+PaymentSchedule[[#This Row],[TOTAL PAYMENT]]</f>
        <v>#VALUE!</v>
      </c>
      <c r="P87" s="25" t="e">
        <f ca="1">P86+PaymentSchedule[[#This Row],[TOTAL MONTHLY PAYMENTS]]</f>
        <v>#VALUE!</v>
      </c>
    </row>
    <row r="88" spans="2:16">
      <c r="B88" s="10" t="str">
        <f ca="1">IF(LoanIsGood,IF(ROW()-ROW(PaymentSchedule[[#Headers],[PMT NO]])&gt;ScheduledNumberOfPayments,"",ROW()-ROW(PaymentSchedule[[#Headers],[PMT NO]])),"")</f>
        <v/>
      </c>
      <c r="C88" s="12" t="str">
        <f ca="1">IF(PaymentSchedule[[#This Row],[PMT NO]]&lt;&gt;"",EOMONTH(LoanStartDate,ROW(PaymentSchedule[[#This Row],[PMT NO]])-ROW(PaymentSchedule[[#Headers],[PMT NO]])-2)+DAY(LoanStartDate),"")</f>
        <v/>
      </c>
      <c r="D88" s="14" t="str">
        <f ca="1">IF(PaymentSchedule[[#This Row],[PMT NO]]&lt;&gt;"",IF(ROW()-ROW(PaymentSchedule[[#Headers],[BEGINNING BALANCE]])=1,LoanAmount,INDEX(PaymentSchedule[ENDING BALANCE],ROW()-ROW(PaymentSchedule[[#Headers],[BEGINNING BALANCE]])-1)),"")</f>
        <v/>
      </c>
      <c r="E88" s="14" t="str">
        <f ca="1">IF(PaymentSchedule[[#This Row],[PMT NO]]&lt;&gt;"",ScheduledPayment,"")</f>
        <v/>
      </c>
      <c r="F8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8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88" s="14" t="str">
        <f ca="1">IF(PaymentSchedule[[#This Row],[PMT NO]]&lt;&gt;"",PaymentSchedule[[#This Row],[TOTAL PAYMENT]]-PaymentSchedule[[#This Row],[INTEREST]],"")</f>
        <v/>
      </c>
      <c r="I88" s="14" t="str">
        <f ca="1">IF(PaymentSchedule[[#This Row],[PMT NO]]&lt;&gt;"",PaymentSchedule[[#This Row],[BEGINNING BALANCE]]*(InterestRate/PaymentsPerYear),"")</f>
        <v/>
      </c>
      <c r="J88" s="14" t="str">
        <f ca="1">IF(PaymentSchedule[[#This Row],[PMT NO]]&lt;&gt;"",IF(PaymentSchedule[[#This Row],[SCHEDULED PAYMENT]]+PaymentSchedule[[#This Row],[EXTRA PAYMENT]]&lt;=PaymentSchedule[[#This Row],[BEGINNING BALANCE]],PaymentSchedule[[#This Row],[BEGINNING BALANCE]]-PaymentSchedule[[#This Row],[PRINCIPAL]],0),"")</f>
        <v/>
      </c>
      <c r="K88" s="14" t="str">
        <f ca="1">IF(PaymentSchedule[[#This Row],[PMT NO]]&lt;&gt;"",SUM(INDEX(PaymentSchedule[INTEREST],1,1):PaymentSchedule[[#This Row],[INTEREST]]),"")</f>
        <v/>
      </c>
      <c r="L88" s="25">
        <f t="shared" si="4"/>
        <v>0</v>
      </c>
      <c r="M88" s="25">
        <f t="shared" si="5"/>
        <v>0</v>
      </c>
      <c r="N88" s="25">
        <f t="shared" si="6"/>
        <v>0</v>
      </c>
      <c r="O88" s="25" t="e">
        <f ca="1">PaymentSchedule[[#This Row],[HOA]]+PaymentSchedule[[#This Row],[TAXES]]+PaymentSchedule[[#This Row],[INSURANCE]]+PaymentSchedule[[#This Row],[TOTAL PAYMENT]]</f>
        <v>#VALUE!</v>
      </c>
      <c r="P88" s="25" t="e">
        <f ca="1">P87+PaymentSchedule[[#This Row],[TOTAL MONTHLY PAYMENTS]]</f>
        <v>#VALUE!</v>
      </c>
    </row>
    <row r="89" spans="2:16">
      <c r="B89" s="10" t="str">
        <f ca="1">IF(LoanIsGood,IF(ROW()-ROW(PaymentSchedule[[#Headers],[PMT NO]])&gt;ScheduledNumberOfPayments,"",ROW()-ROW(PaymentSchedule[[#Headers],[PMT NO]])),"")</f>
        <v/>
      </c>
      <c r="C89" s="12" t="str">
        <f ca="1">IF(PaymentSchedule[[#This Row],[PMT NO]]&lt;&gt;"",EOMONTH(LoanStartDate,ROW(PaymentSchedule[[#This Row],[PMT NO]])-ROW(PaymentSchedule[[#Headers],[PMT NO]])-2)+DAY(LoanStartDate),"")</f>
        <v/>
      </c>
      <c r="D89" s="14" t="str">
        <f ca="1">IF(PaymentSchedule[[#This Row],[PMT NO]]&lt;&gt;"",IF(ROW()-ROW(PaymentSchedule[[#Headers],[BEGINNING BALANCE]])=1,LoanAmount,INDEX(PaymentSchedule[ENDING BALANCE],ROW()-ROW(PaymentSchedule[[#Headers],[BEGINNING BALANCE]])-1)),"")</f>
        <v/>
      </c>
      <c r="E89" s="14" t="str">
        <f ca="1">IF(PaymentSchedule[[#This Row],[PMT NO]]&lt;&gt;"",ScheduledPayment,"")</f>
        <v/>
      </c>
      <c r="F8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8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89" s="14" t="str">
        <f ca="1">IF(PaymentSchedule[[#This Row],[PMT NO]]&lt;&gt;"",PaymentSchedule[[#This Row],[TOTAL PAYMENT]]-PaymentSchedule[[#This Row],[INTEREST]],"")</f>
        <v/>
      </c>
      <c r="I89" s="14" t="str">
        <f ca="1">IF(PaymentSchedule[[#This Row],[PMT NO]]&lt;&gt;"",PaymentSchedule[[#This Row],[BEGINNING BALANCE]]*(InterestRate/PaymentsPerYear),"")</f>
        <v/>
      </c>
      <c r="J89" s="14" t="str">
        <f ca="1">IF(PaymentSchedule[[#This Row],[PMT NO]]&lt;&gt;"",IF(PaymentSchedule[[#This Row],[SCHEDULED PAYMENT]]+PaymentSchedule[[#This Row],[EXTRA PAYMENT]]&lt;=PaymentSchedule[[#This Row],[BEGINNING BALANCE]],PaymentSchedule[[#This Row],[BEGINNING BALANCE]]-PaymentSchedule[[#This Row],[PRINCIPAL]],0),"")</f>
        <v/>
      </c>
      <c r="K89" s="14" t="str">
        <f ca="1">IF(PaymentSchedule[[#This Row],[PMT NO]]&lt;&gt;"",SUM(INDEX(PaymentSchedule[INTEREST],1,1):PaymentSchedule[[#This Row],[INTEREST]]),"")</f>
        <v/>
      </c>
      <c r="L89" s="25">
        <f t="shared" si="4"/>
        <v>0</v>
      </c>
      <c r="M89" s="25">
        <f t="shared" si="5"/>
        <v>0</v>
      </c>
      <c r="N89" s="25">
        <f t="shared" si="6"/>
        <v>0</v>
      </c>
      <c r="O89" s="25" t="e">
        <f ca="1">PaymentSchedule[[#This Row],[HOA]]+PaymentSchedule[[#This Row],[TAXES]]+PaymentSchedule[[#This Row],[INSURANCE]]+PaymentSchedule[[#This Row],[TOTAL PAYMENT]]</f>
        <v>#VALUE!</v>
      </c>
      <c r="P89" s="25" t="e">
        <f ca="1">P88+PaymentSchedule[[#This Row],[TOTAL MONTHLY PAYMENTS]]</f>
        <v>#VALUE!</v>
      </c>
    </row>
    <row r="90" spans="2:16">
      <c r="B90" s="10" t="str">
        <f ca="1">IF(LoanIsGood,IF(ROW()-ROW(PaymentSchedule[[#Headers],[PMT NO]])&gt;ScheduledNumberOfPayments,"",ROW()-ROW(PaymentSchedule[[#Headers],[PMT NO]])),"")</f>
        <v/>
      </c>
      <c r="C90" s="12" t="str">
        <f ca="1">IF(PaymentSchedule[[#This Row],[PMT NO]]&lt;&gt;"",EOMONTH(LoanStartDate,ROW(PaymentSchedule[[#This Row],[PMT NO]])-ROW(PaymentSchedule[[#Headers],[PMT NO]])-2)+DAY(LoanStartDate),"")</f>
        <v/>
      </c>
      <c r="D90" s="14" t="str">
        <f ca="1">IF(PaymentSchedule[[#This Row],[PMT NO]]&lt;&gt;"",IF(ROW()-ROW(PaymentSchedule[[#Headers],[BEGINNING BALANCE]])=1,LoanAmount,INDEX(PaymentSchedule[ENDING BALANCE],ROW()-ROW(PaymentSchedule[[#Headers],[BEGINNING BALANCE]])-1)),"")</f>
        <v/>
      </c>
      <c r="E90" s="14" t="str">
        <f ca="1">IF(PaymentSchedule[[#This Row],[PMT NO]]&lt;&gt;"",ScheduledPayment,"")</f>
        <v/>
      </c>
      <c r="F9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9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90" s="14" t="str">
        <f ca="1">IF(PaymentSchedule[[#This Row],[PMT NO]]&lt;&gt;"",PaymentSchedule[[#This Row],[TOTAL PAYMENT]]-PaymentSchedule[[#This Row],[INTEREST]],"")</f>
        <v/>
      </c>
      <c r="I90" s="14" t="str">
        <f ca="1">IF(PaymentSchedule[[#This Row],[PMT NO]]&lt;&gt;"",PaymentSchedule[[#This Row],[BEGINNING BALANCE]]*(InterestRate/PaymentsPerYear),"")</f>
        <v/>
      </c>
      <c r="J90" s="14" t="str">
        <f ca="1">IF(PaymentSchedule[[#This Row],[PMT NO]]&lt;&gt;"",IF(PaymentSchedule[[#This Row],[SCHEDULED PAYMENT]]+PaymentSchedule[[#This Row],[EXTRA PAYMENT]]&lt;=PaymentSchedule[[#This Row],[BEGINNING BALANCE]],PaymentSchedule[[#This Row],[BEGINNING BALANCE]]-PaymentSchedule[[#This Row],[PRINCIPAL]],0),"")</f>
        <v/>
      </c>
      <c r="K90" s="14" t="str">
        <f ca="1">IF(PaymentSchedule[[#This Row],[PMT NO]]&lt;&gt;"",SUM(INDEX(PaymentSchedule[INTEREST],1,1):PaymentSchedule[[#This Row],[INTEREST]]),"")</f>
        <v/>
      </c>
      <c r="L90" s="25">
        <f t="shared" si="4"/>
        <v>0</v>
      </c>
      <c r="M90" s="25">
        <f t="shared" si="5"/>
        <v>0</v>
      </c>
      <c r="N90" s="25">
        <f t="shared" si="6"/>
        <v>0</v>
      </c>
      <c r="O90" s="25" t="e">
        <f ca="1">PaymentSchedule[[#This Row],[HOA]]+PaymentSchedule[[#This Row],[TAXES]]+PaymentSchedule[[#This Row],[INSURANCE]]+PaymentSchedule[[#This Row],[TOTAL PAYMENT]]</f>
        <v>#VALUE!</v>
      </c>
      <c r="P90" s="25" t="e">
        <f ca="1">P89+PaymentSchedule[[#This Row],[TOTAL MONTHLY PAYMENTS]]</f>
        <v>#VALUE!</v>
      </c>
    </row>
    <row r="91" spans="2:16">
      <c r="B91" s="10" t="str">
        <f ca="1">IF(LoanIsGood,IF(ROW()-ROW(PaymentSchedule[[#Headers],[PMT NO]])&gt;ScheduledNumberOfPayments,"",ROW()-ROW(PaymentSchedule[[#Headers],[PMT NO]])),"")</f>
        <v/>
      </c>
      <c r="C91" s="12" t="str">
        <f ca="1">IF(PaymentSchedule[[#This Row],[PMT NO]]&lt;&gt;"",EOMONTH(LoanStartDate,ROW(PaymentSchedule[[#This Row],[PMT NO]])-ROW(PaymentSchedule[[#Headers],[PMT NO]])-2)+DAY(LoanStartDate),"")</f>
        <v/>
      </c>
      <c r="D91" s="14" t="str">
        <f ca="1">IF(PaymentSchedule[[#This Row],[PMT NO]]&lt;&gt;"",IF(ROW()-ROW(PaymentSchedule[[#Headers],[BEGINNING BALANCE]])=1,LoanAmount,INDEX(PaymentSchedule[ENDING BALANCE],ROW()-ROW(PaymentSchedule[[#Headers],[BEGINNING BALANCE]])-1)),"")</f>
        <v/>
      </c>
      <c r="E91" s="14" t="str">
        <f ca="1">IF(PaymentSchedule[[#This Row],[PMT NO]]&lt;&gt;"",ScheduledPayment,"")</f>
        <v/>
      </c>
      <c r="F9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9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91" s="14" t="str">
        <f ca="1">IF(PaymentSchedule[[#This Row],[PMT NO]]&lt;&gt;"",PaymentSchedule[[#This Row],[TOTAL PAYMENT]]-PaymentSchedule[[#This Row],[INTEREST]],"")</f>
        <v/>
      </c>
      <c r="I91" s="14" t="str">
        <f ca="1">IF(PaymentSchedule[[#This Row],[PMT NO]]&lt;&gt;"",PaymentSchedule[[#This Row],[BEGINNING BALANCE]]*(InterestRate/PaymentsPerYear),"")</f>
        <v/>
      </c>
      <c r="J91" s="14" t="str">
        <f ca="1">IF(PaymentSchedule[[#This Row],[PMT NO]]&lt;&gt;"",IF(PaymentSchedule[[#This Row],[SCHEDULED PAYMENT]]+PaymentSchedule[[#This Row],[EXTRA PAYMENT]]&lt;=PaymentSchedule[[#This Row],[BEGINNING BALANCE]],PaymentSchedule[[#This Row],[BEGINNING BALANCE]]-PaymentSchedule[[#This Row],[PRINCIPAL]],0),"")</f>
        <v/>
      </c>
      <c r="K91" s="14" t="str">
        <f ca="1">IF(PaymentSchedule[[#This Row],[PMT NO]]&lt;&gt;"",SUM(INDEX(PaymentSchedule[INTEREST],1,1):PaymentSchedule[[#This Row],[INTEREST]]),"")</f>
        <v/>
      </c>
      <c r="L91" s="25">
        <f t="shared" si="4"/>
        <v>0</v>
      </c>
      <c r="M91" s="25">
        <f t="shared" si="5"/>
        <v>0</v>
      </c>
      <c r="N91" s="25">
        <f t="shared" si="6"/>
        <v>0</v>
      </c>
      <c r="O91" s="25" t="e">
        <f ca="1">PaymentSchedule[[#This Row],[HOA]]+PaymentSchedule[[#This Row],[TAXES]]+PaymentSchedule[[#This Row],[INSURANCE]]+PaymentSchedule[[#This Row],[TOTAL PAYMENT]]</f>
        <v>#VALUE!</v>
      </c>
      <c r="P91" s="25" t="e">
        <f ca="1">P90+PaymentSchedule[[#This Row],[TOTAL MONTHLY PAYMENTS]]</f>
        <v>#VALUE!</v>
      </c>
    </row>
    <row r="92" spans="2:16">
      <c r="B92" s="10" t="str">
        <f ca="1">IF(LoanIsGood,IF(ROW()-ROW(PaymentSchedule[[#Headers],[PMT NO]])&gt;ScheduledNumberOfPayments,"",ROW()-ROW(PaymentSchedule[[#Headers],[PMT NO]])),"")</f>
        <v/>
      </c>
      <c r="C92" s="12" t="str">
        <f ca="1">IF(PaymentSchedule[[#This Row],[PMT NO]]&lt;&gt;"",EOMONTH(LoanStartDate,ROW(PaymentSchedule[[#This Row],[PMT NO]])-ROW(PaymentSchedule[[#Headers],[PMT NO]])-2)+DAY(LoanStartDate),"")</f>
        <v/>
      </c>
      <c r="D92" s="14" t="str">
        <f ca="1">IF(PaymentSchedule[[#This Row],[PMT NO]]&lt;&gt;"",IF(ROW()-ROW(PaymentSchedule[[#Headers],[BEGINNING BALANCE]])=1,LoanAmount,INDEX(PaymentSchedule[ENDING BALANCE],ROW()-ROW(PaymentSchedule[[#Headers],[BEGINNING BALANCE]])-1)),"")</f>
        <v/>
      </c>
      <c r="E92" s="14" t="str">
        <f ca="1">IF(PaymentSchedule[[#This Row],[PMT NO]]&lt;&gt;"",ScheduledPayment,"")</f>
        <v/>
      </c>
      <c r="F9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9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92" s="14" t="str">
        <f ca="1">IF(PaymentSchedule[[#This Row],[PMT NO]]&lt;&gt;"",PaymentSchedule[[#This Row],[TOTAL PAYMENT]]-PaymentSchedule[[#This Row],[INTEREST]],"")</f>
        <v/>
      </c>
      <c r="I92" s="14" t="str">
        <f ca="1">IF(PaymentSchedule[[#This Row],[PMT NO]]&lt;&gt;"",PaymentSchedule[[#This Row],[BEGINNING BALANCE]]*(InterestRate/PaymentsPerYear),"")</f>
        <v/>
      </c>
      <c r="J92" s="14" t="str">
        <f ca="1">IF(PaymentSchedule[[#This Row],[PMT NO]]&lt;&gt;"",IF(PaymentSchedule[[#This Row],[SCHEDULED PAYMENT]]+PaymentSchedule[[#This Row],[EXTRA PAYMENT]]&lt;=PaymentSchedule[[#This Row],[BEGINNING BALANCE]],PaymentSchedule[[#This Row],[BEGINNING BALANCE]]-PaymentSchedule[[#This Row],[PRINCIPAL]],0),"")</f>
        <v/>
      </c>
      <c r="K92" s="14" t="str">
        <f ca="1">IF(PaymentSchedule[[#This Row],[PMT NO]]&lt;&gt;"",SUM(INDEX(PaymentSchedule[INTEREST],1,1):PaymentSchedule[[#This Row],[INTEREST]]),"")</f>
        <v/>
      </c>
      <c r="L92" s="25">
        <f t="shared" si="4"/>
        <v>0</v>
      </c>
      <c r="M92" s="25">
        <f t="shared" si="5"/>
        <v>0</v>
      </c>
      <c r="N92" s="25">
        <f t="shared" si="6"/>
        <v>0</v>
      </c>
      <c r="O92" s="25" t="e">
        <f ca="1">PaymentSchedule[[#This Row],[HOA]]+PaymentSchedule[[#This Row],[TAXES]]+PaymentSchedule[[#This Row],[INSURANCE]]+PaymentSchedule[[#This Row],[TOTAL PAYMENT]]</f>
        <v>#VALUE!</v>
      </c>
      <c r="P92" s="25" t="e">
        <f ca="1">P91+PaymentSchedule[[#This Row],[TOTAL MONTHLY PAYMENTS]]</f>
        <v>#VALUE!</v>
      </c>
    </row>
    <row r="93" spans="2:16">
      <c r="B93" s="10" t="str">
        <f ca="1">IF(LoanIsGood,IF(ROW()-ROW(PaymentSchedule[[#Headers],[PMT NO]])&gt;ScheduledNumberOfPayments,"",ROW()-ROW(PaymentSchedule[[#Headers],[PMT NO]])),"")</f>
        <v/>
      </c>
      <c r="C93" s="12" t="str">
        <f ca="1">IF(PaymentSchedule[[#This Row],[PMT NO]]&lt;&gt;"",EOMONTH(LoanStartDate,ROW(PaymentSchedule[[#This Row],[PMT NO]])-ROW(PaymentSchedule[[#Headers],[PMT NO]])-2)+DAY(LoanStartDate),"")</f>
        <v/>
      </c>
      <c r="D93" s="14" t="str">
        <f ca="1">IF(PaymentSchedule[[#This Row],[PMT NO]]&lt;&gt;"",IF(ROW()-ROW(PaymentSchedule[[#Headers],[BEGINNING BALANCE]])=1,LoanAmount,INDEX(PaymentSchedule[ENDING BALANCE],ROW()-ROW(PaymentSchedule[[#Headers],[BEGINNING BALANCE]])-1)),"")</f>
        <v/>
      </c>
      <c r="E93" s="14" t="str">
        <f ca="1">IF(PaymentSchedule[[#This Row],[PMT NO]]&lt;&gt;"",ScheduledPayment,"")</f>
        <v/>
      </c>
      <c r="F9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9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93" s="14" t="str">
        <f ca="1">IF(PaymentSchedule[[#This Row],[PMT NO]]&lt;&gt;"",PaymentSchedule[[#This Row],[TOTAL PAYMENT]]-PaymentSchedule[[#This Row],[INTEREST]],"")</f>
        <v/>
      </c>
      <c r="I93" s="14" t="str">
        <f ca="1">IF(PaymentSchedule[[#This Row],[PMT NO]]&lt;&gt;"",PaymentSchedule[[#This Row],[BEGINNING BALANCE]]*(InterestRate/PaymentsPerYear),"")</f>
        <v/>
      </c>
      <c r="J93" s="14" t="str">
        <f ca="1">IF(PaymentSchedule[[#This Row],[PMT NO]]&lt;&gt;"",IF(PaymentSchedule[[#This Row],[SCHEDULED PAYMENT]]+PaymentSchedule[[#This Row],[EXTRA PAYMENT]]&lt;=PaymentSchedule[[#This Row],[BEGINNING BALANCE]],PaymentSchedule[[#This Row],[BEGINNING BALANCE]]-PaymentSchedule[[#This Row],[PRINCIPAL]],0),"")</f>
        <v/>
      </c>
      <c r="K93" s="14" t="str">
        <f ca="1">IF(PaymentSchedule[[#This Row],[PMT NO]]&lt;&gt;"",SUM(INDEX(PaymentSchedule[INTEREST],1,1):PaymentSchedule[[#This Row],[INTEREST]]),"")</f>
        <v/>
      </c>
      <c r="L93" s="25">
        <f t="shared" si="4"/>
        <v>0</v>
      </c>
      <c r="M93" s="25">
        <f t="shared" si="5"/>
        <v>0</v>
      </c>
      <c r="N93" s="25">
        <f t="shared" si="6"/>
        <v>0</v>
      </c>
      <c r="O93" s="25" t="e">
        <f ca="1">PaymentSchedule[[#This Row],[HOA]]+PaymentSchedule[[#This Row],[TAXES]]+PaymentSchedule[[#This Row],[INSURANCE]]+PaymentSchedule[[#This Row],[TOTAL PAYMENT]]</f>
        <v>#VALUE!</v>
      </c>
      <c r="P93" s="25" t="e">
        <f ca="1">P92+PaymentSchedule[[#This Row],[TOTAL MONTHLY PAYMENTS]]</f>
        <v>#VALUE!</v>
      </c>
    </row>
    <row r="94" spans="2:16">
      <c r="B94" s="10" t="str">
        <f ca="1">IF(LoanIsGood,IF(ROW()-ROW(PaymentSchedule[[#Headers],[PMT NO]])&gt;ScheduledNumberOfPayments,"",ROW()-ROW(PaymentSchedule[[#Headers],[PMT NO]])),"")</f>
        <v/>
      </c>
      <c r="C94" s="12" t="str">
        <f ca="1">IF(PaymentSchedule[[#This Row],[PMT NO]]&lt;&gt;"",EOMONTH(LoanStartDate,ROW(PaymentSchedule[[#This Row],[PMT NO]])-ROW(PaymentSchedule[[#Headers],[PMT NO]])-2)+DAY(LoanStartDate),"")</f>
        <v/>
      </c>
      <c r="D94" s="14" t="str">
        <f ca="1">IF(PaymentSchedule[[#This Row],[PMT NO]]&lt;&gt;"",IF(ROW()-ROW(PaymentSchedule[[#Headers],[BEGINNING BALANCE]])=1,LoanAmount,INDEX(PaymentSchedule[ENDING BALANCE],ROW()-ROW(PaymentSchedule[[#Headers],[BEGINNING BALANCE]])-1)),"")</f>
        <v/>
      </c>
      <c r="E94" s="14" t="str">
        <f ca="1">IF(PaymentSchedule[[#This Row],[PMT NO]]&lt;&gt;"",ScheduledPayment,"")</f>
        <v/>
      </c>
      <c r="F9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9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94" s="14" t="str">
        <f ca="1">IF(PaymentSchedule[[#This Row],[PMT NO]]&lt;&gt;"",PaymentSchedule[[#This Row],[TOTAL PAYMENT]]-PaymentSchedule[[#This Row],[INTEREST]],"")</f>
        <v/>
      </c>
      <c r="I94" s="14" t="str">
        <f ca="1">IF(PaymentSchedule[[#This Row],[PMT NO]]&lt;&gt;"",PaymentSchedule[[#This Row],[BEGINNING BALANCE]]*(InterestRate/PaymentsPerYear),"")</f>
        <v/>
      </c>
      <c r="J94" s="14" t="str">
        <f ca="1">IF(PaymentSchedule[[#This Row],[PMT NO]]&lt;&gt;"",IF(PaymentSchedule[[#This Row],[SCHEDULED PAYMENT]]+PaymentSchedule[[#This Row],[EXTRA PAYMENT]]&lt;=PaymentSchedule[[#This Row],[BEGINNING BALANCE]],PaymentSchedule[[#This Row],[BEGINNING BALANCE]]-PaymentSchedule[[#This Row],[PRINCIPAL]],0),"")</f>
        <v/>
      </c>
      <c r="K94" s="14" t="str">
        <f ca="1">IF(PaymentSchedule[[#This Row],[PMT NO]]&lt;&gt;"",SUM(INDEX(PaymentSchedule[INTEREST],1,1):PaymentSchedule[[#This Row],[INTEREST]]),"")</f>
        <v/>
      </c>
      <c r="L94" s="25">
        <f t="shared" si="4"/>
        <v>0</v>
      </c>
      <c r="M94" s="25">
        <f t="shared" si="5"/>
        <v>0</v>
      </c>
      <c r="N94" s="25">
        <f t="shared" si="6"/>
        <v>0</v>
      </c>
      <c r="O94" s="25" t="e">
        <f ca="1">PaymentSchedule[[#This Row],[HOA]]+PaymentSchedule[[#This Row],[TAXES]]+PaymentSchedule[[#This Row],[INSURANCE]]+PaymentSchedule[[#This Row],[TOTAL PAYMENT]]</f>
        <v>#VALUE!</v>
      </c>
      <c r="P94" s="25" t="e">
        <f ca="1">P93+PaymentSchedule[[#This Row],[TOTAL MONTHLY PAYMENTS]]</f>
        <v>#VALUE!</v>
      </c>
    </row>
    <row r="95" spans="2:16">
      <c r="B95" s="10" t="str">
        <f ca="1">IF(LoanIsGood,IF(ROW()-ROW(PaymentSchedule[[#Headers],[PMT NO]])&gt;ScheduledNumberOfPayments,"",ROW()-ROW(PaymentSchedule[[#Headers],[PMT NO]])),"")</f>
        <v/>
      </c>
      <c r="C95" s="12" t="str">
        <f ca="1">IF(PaymentSchedule[[#This Row],[PMT NO]]&lt;&gt;"",EOMONTH(LoanStartDate,ROW(PaymentSchedule[[#This Row],[PMT NO]])-ROW(PaymentSchedule[[#Headers],[PMT NO]])-2)+DAY(LoanStartDate),"")</f>
        <v/>
      </c>
      <c r="D95" s="14" t="str">
        <f ca="1">IF(PaymentSchedule[[#This Row],[PMT NO]]&lt;&gt;"",IF(ROW()-ROW(PaymentSchedule[[#Headers],[BEGINNING BALANCE]])=1,LoanAmount,INDEX(PaymentSchedule[ENDING BALANCE],ROW()-ROW(PaymentSchedule[[#Headers],[BEGINNING BALANCE]])-1)),"")</f>
        <v/>
      </c>
      <c r="E95" s="14" t="str">
        <f ca="1">IF(PaymentSchedule[[#This Row],[PMT NO]]&lt;&gt;"",ScheduledPayment,"")</f>
        <v/>
      </c>
      <c r="F9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9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95" s="14" t="str">
        <f ca="1">IF(PaymentSchedule[[#This Row],[PMT NO]]&lt;&gt;"",PaymentSchedule[[#This Row],[TOTAL PAYMENT]]-PaymentSchedule[[#This Row],[INTEREST]],"")</f>
        <v/>
      </c>
      <c r="I95" s="14" t="str">
        <f ca="1">IF(PaymentSchedule[[#This Row],[PMT NO]]&lt;&gt;"",PaymentSchedule[[#This Row],[BEGINNING BALANCE]]*(InterestRate/PaymentsPerYear),"")</f>
        <v/>
      </c>
      <c r="J95" s="14" t="str">
        <f ca="1">IF(PaymentSchedule[[#This Row],[PMT NO]]&lt;&gt;"",IF(PaymentSchedule[[#This Row],[SCHEDULED PAYMENT]]+PaymentSchedule[[#This Row],[EXTRA PAYMENT]]&lt;=PaymentSchedule[[#This Row],[BEGINNING BALANCE]],PaymentSchedule[[#This Row],[BEGINNING BALANCE]]-PaymentSchedule[[#This Row],[PRINCIPAL]],0),"")</f>
        <v/>
      </c>
      <c r="K95" s="14" t="str">
        <f ca="1">IF(PaymentSchedule[[#This Row],[PMT NO]]&lt;&gt;"",SUM(INDEX(PaymentSchedule[INTEREST],1,1):PaymentSchedule[[#This Row],[INTEREST]]),"")</f>
        <v/>
      </c>
      <c r="L95" s="25">
        <f t="shared" si="4"/>
        <v>0</v>
      </c>
      <c r="M95" s="25">
        <f t="shared" si="5"/>
        <v>0</v>
      </c>
      <c r="N95" s="25">
        <f t="shared" si="6"/>
        <v>0</v>
      </c>
      <c r="O95" s="25" t="e">
        <f ca="1">PaymentSchedule[[#This Row],[HOA]]+PaymentSchedule[[#This Row],[TAXES]]+PaymentSchedule[[#This Row],[INSURANCE]]+PaymentSchedule[[#This Row],[TOTAL PAYMENT]]</f>
        <v>#VALUE!</v>
      </c>
      <c r="P95" s="25" t="e">
        <f ca="1">P94+PaymentSchedule[[#This Row],[TOTAL MONTHLY PAYMENTS]]</f>
        <v>#VALUE!</v>
      </c>
    </row>
    <row r="96" spans="2:16">
      <c r="B96" s="10" t="str">
        <f ca="1">IF(LoanIsGood,IF(ROW()-ROW(PaymentSchedule[[#Headers],[PMT NO]])&gt;ScheduledNumberOfPayments,"",ROW()-ROW(PaymentSchedule[[#Headers],[PMT NO]])),"")</f>
        <v/>
      </c>
      <c r="C96" s="12" t="str">
        <f ca="1">IF(PaymentSchedule[[#This Row],[PMT NO]]&lt;&gt;"",EOMONTH(LoanStartDate,ROW(PaymentSchedule[[#This Row],[PMT NO]])-ROW(PaymentSchedule[[#Headers],[PMT NO]])-2)+DAY(LoanStartDate),"")</f>
        <v/>
      </c>
      <c r="D96" s="14" t="str">
        <f ca="1">IF(PaymentSchedule[[#This Row],[PMT NO]]&lt;&gt;"",IF(ROW()-ROW(PaymentSchedule[[#Headers],[BEGINNING BALANCE]])=1,LoanAmount,INDEX(PaymentSchedule[ENDING BALANCE],ROW()-ROW(PaymentSchedule[[#Headers],[BEGINNING BALANCE]])-1)),"")</f>
        <v/>
      </c>
      <c r="E96" s="14" t="str">
        <f ca="1">IF(PaymentSchedule[[#This Row],[PMT NO]]&lt;&gt;"",ScheduledPayment,"")</f>
        <v/>
      </c>
      <c r="F9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9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96" s="14" t="str">
        <f ca="1">IF(PaymentSchedule[[#This Row],[PMT NO]]&lt;&gt;"",PaymentSchedule[[#This Row],[TOTAL PAYMENT]]-PaymentSchedule[[#This Row],[INTEREST]],"")</f>
        <v/>
      </c>
      <c r="I96" s="14" t="str">
        <f ca="1">IF(PaymentSchedule[[#This Row],[PMT NO]]&lt;&gt;"",PaymentSchedule[[#This Row],[BEGINNING BALANCE]]*(InterestRate/PaymentsPerYear),"")</f>
        <v/>
      </c>
      <c r="J96" s="14" t="str">
        <f ca="1">IF(PaymentSchedule[[#This Row],[PMT NO]]&lt;&gt;"",IF(PaymentSchedule[[#This Row],[SCHEDULED PAYMENT]]+PaymentSchedule[[#This Row],[EXTRA PAYMENT]]&lt;=PaymentSchedule[[#This Row],[BEGINNING BALANCE]],PaymentSchedule[[#This Row],[BEGINNING BALANCE]]-PaymentSchedule[[#This Row],[PRINCIPAL]],0),"")</f>
        <v/>
      </c>
      <c r="K96" s="14" t="str">
        <f ca="1">IF(PaymentSchedule[[#This Row],[PMT NO]]&lt;&gt;"",SUM(INDEX(PaymentSchedule[INTEREST],1,1):PaymentSchedule[[#This Row],[INTEREST]]),"")</f>
        <v/>
      </c>
      <c r="L96" s="25">
        <f t="shared" si="4"/>
        <v>0</v>
      </c>
      <c r="M96" s="25">
        <f t="shared" si="5"/>
        <v>0</v>
      </c>
      <c r="N96" s="25">
        <f t="shared" si="6"/>
        <v>0</v>
      </c>
      <c r="O96" s="25" t="e">
        <f ca="1">PaymentSchedule[[#This Row],[HOA]]+PaymentSchedule[[#This Row],[TAXES]]+PaymentSchedule[[#This Row],[INSURANCE]]+PaymentSchedule[[#This Row],[TOTAL PAYMENT]]</f>
        <v>#VALUE!</v>
      </c>
      <c r="P96" s="25" t="e">
        <f ca="1">P95+PaymentSchedule[[#This Row],[TOTAL MONTHLY PAYMENTS]]</f>
        <v>#VALUE!</v>
      </c>
    </row>
    <row r="97" spans="2:16">
      <c r="B97" s="10" t="str">
        <f ca="1">IF(LoanIsGood,IF(ROW()-ROW(PaymentSchedule[[#Headers],[PMT NO]])&gt;ScheduledNumberOfPayments,"",ROW()-ROW(PaymentSchedule[[#Headers],[PMT NO]])),"")</f>
        <v/>
      </c>
      <c r="C97" s="12" t="str">
        <f ca="1">IF(PaymentSchedule[[#This Row],[PMT NO]]&lt;&gt;"",EOMONTH(LoanStartDate,ROW(PaymentSchedule[[#This Row],[PMT NO]])-ROW(PaymentSchedule[[#Headers],[PMT NO]])-2)+DAY(LoanStartDate),"")</f>
        <v/>
      </c>
      <c r="D97" s="14" t="str">
        <f ca="1">IF(PaymentSchedule[[#This Row],[PMT NO]]&lt;&gt;"",IF(ROW()-ROW(PaymentSchedule[[#Headers],[BEGINNING BALANCE]])=1,LoanAmount,INDEX(PaymentSchedule[ENDING BALANCE],ROW()-ROW(PaymentSchedule[[#Headers],[BEGINNING BALANCE]])-1)),"")</f>
        <v/>
      </c>
      <c r="E97" s="14" t="str">
        <f ca="1">IF(PaymentSchedule[[#This Row],[PMT NO]]&lt;&gt;"",ScheduledPayment,"")</f>
        <v/>
      </c>
      <c r="F9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9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97" s="14" t="str">
        <f ca="1">IF(PaymentSchedule[[#This Row],[PMT NO]]&lt;&gt;"",PaymentSchedule[[#This Row],[TOTAL PAYMENT]]-PaymentSchedule[[#This Row],[INTEREST]],"")</f>
        <v/>
      </c>
      <c r="I97" s="14" t="str">
        <f ca="1">IF(PaymentSchedule[[#This Row],[PMT NO]]&lt;&gt;"",PaymentSchedule[[#This Row],[BEGINNING BALANCE]]*(InterestRate/PaymentsPerYear),"")</f>
        <v/>
      </c>
      <c r="J97" s="14" t="str">
        <f ca="1">IF(PaymentSchedule[[#This Row],[PMT NO]]&lt;&gt;"",IF(PaymentSchedule[[#This Row],[SCHEDULED PAYMENT]]+PaymentSchedule[[#This Row],[EXTRA PAYMENT]]&lt;=PaymentSchedule[[#This Row],[BEGINNING BALANCE]],PaymentSchedule[[#This Row],[BEGINNING BALANCE]]-PaymentSchedule[[#This Row],[PRINCIPAL]],0),"")</f>
        <v/>
      </c>
      <c r="K97" s="14" t="str">
        <f ca="1">IF(PaymentSchedule[[#This Row],[PMT NO]]&lt;&gt;"",SUM(INDEX(PaymentSchedule[INTEREST],1,1):PaymentSchedule[[#This Row],[INTEREST]]),"")</f>
        <v/>
      </c>
      <c r="L97" s="25">
        <f t="shared" si="4"/>
        <v>0</v>
      </c>
      <c r="M97" s="25">
        <f t="shared" si="5"/>
        <v>0</v>
      </c>
      <c r="N97" s="25">
        <f t="shared" si="6"/>
        <v>0</v>
      </c>
      <c r="O97" s="25" t="e">
        <f ca="1">PaymentSchedule[[#This Row],[HOA]]+PaymentSchedule[[#This Row],[TAXES]]+PaymentSchedule[[#This Row],[INSURANCE]]+PaymentSchedule[[#This Row],[TOTAL PAYMENT]]</f>
        <v>#VALUE!</v>
      </c>
      <c r="P97" s="25" t="e">
        <f ca="1">P96+PaymentSchedule[[#This Row],[TOTAL MONTHLY PAYMENTS]]</f>
        <v>#VALUE!</v>
      </c>
    </row>
    <row r="98" spans="2:16">
      <c r="B98" s="10" t="str">
        <f ca="1">IF(LoanIsGood,IF(ROW()-ROW(PaymentSchedule[[#Headers],[PMT NO]])&gt;ScheduledNumberOfPayments,"",ROW()-ROW(PaymentSchedule[[#Headers],[PMT NO]])),"")</f>
        <v/>
      </c>
      <c r="C98" s="12" t="str">
        <f ca="1">IF(PaymentSchedule[[#This Row],[PMT NO]]&lt;&gt;"",EOMONTH(LoanStartDate,ROW(PaymentSchedule[[#This Row],[PMT NO]])-ROW(PaymentSchedule[[#Headers],[PMT NO]])-2)+DAY(LoanStartDate),"")</f>
        <v/>
      </c>
      <c r="D98" s="14" t="str">
        <f ca="1">IF(PaymentSchedule[[#This Row],[PMT NO]]&lt;&gt;"",IF(ROW()-ROW(PaymentSchedule[[#Headers],[BEGINNING BALANCE]])=1,LoanAmount,INDEX(PaymentSchedule[ENDING BALANCE],ROW()-ROW(PaymentSchedule[[#Headers],[BEGINNING BALANCE]])-1)),"")</f>
        <v/>
      </c>
      <c r="E98" s="14" t="str">
        <f ca="1">IF(PaymentSchedule[[#This Row],[PMT NO]]&lt;&gt;"",ScheduledPayment,"")</f>
        <v/>
      </c>
      <c r="F9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9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98" s="14" t="str">
        <f ca="1">IF(PaymentSchedule[[#This Row],[PMT NO]]&lt;&gt;"",PaymentSchedule[[#This Row],[TOTAL PAYMENT]]-PaymentSchedule[[#This Row],[INTEREST]],"")</f>
        <v/>
      </c>
      <c r="I98" s="14" t="str">
        <f ca="1">IF(PaymentSchedule[[#This Row],[PMT NO]]&lt;&gt;"",PaymentSchedule[[#This Row],[BEGINNING BALANCE]]*(InterestRate/PaymentsPerYear),"")</f>
        <v/>
      </c>
      <c r="J98" s="14" t="str">
        <f ca="1">IF(PaymentSchedule[[#This Row],[PMT NO]]&lt;&gt;"",IF(PaymentSchedule[[#This Row],[SCHEDULED PAYMENT]]+PaymentSchedule[[#This Row],[EXTRA PAYMENT]]&lt;=PaymentSchedule[[#This Row],[BEGINNING BALANCE]],PaymentSchedule[[#This Row],[BEGINNING BALANCE]]-PaymentSchedule[[#This Row],[PRINCIPAL]],0),"")</f>
        <v/>
      </c>
      <c r="K98" s="14" t="str">
        <f ca="1">IF(PaymentSchedule[[#This Row],[PMT NO]]&lt;&gt;"",SUM(INDEX(PaymentSchedule[INTEREST],1,1):PaymentSchedule[[#This Row],[INTEREST]]),"")</f>
        <v/>
      </c>
      <c r="L98" s="25">
        <f t="shared" si="4"/>
        <v>0</v>
      </c>
      <c r="M98" s="25">
        <f t="shared" si="5"/>
        <v>0</v>
      </c>
      <c r="N98" s="25">
        <f t="shared" si="6"/>
        <v>0</v>
      </c>
      <c r="O98" s="25" t="e">
        <f ca="1">PaymentSchedule[[#This Row],[HOA]]+PaymentSchedule[[#This Row],[TAXES]]+PaymentSchedule[[#This Row],[INSURANCE]]+PaymentSchedule[[#This Row],[TOTAL PAYMENT]]</f>
        <v>#VALUE!</v>
      </c>
      <c r="P98" s="25" t="e">
        <f ca="1">P97+PaymentSchedule[[#This Row],[TOTAL MONTHLY PAYMENTS]]</f>
        <v>#VALUE!</v>
      </c>
    </row>
    <row r="99" spans="2:16">
      <c r="B99" s="10" t="str">
        <f ca="1">IF(LoanIsGood,IF(ROW()-ROW(PaymentSchedule[[#Headers],[PMT NO]])&gt;ScheduledNumberOfPayments,"",ROW()-ROW(PaymentSchedule[[#Headers],[PMT NO]])),"")</f>
        <v/>
      </c>
      <c r="C99" s="12" t="str">
        <f ca="1">IF(PaymentSchedule[[#This Row],[PMT NO]]&lt;&gt;"",EOMONTH(LoanStartDate,ROW(PaymentSchedule[[#This Row],[PMT NO]])-ROW(PaymentSchedule[[#Headers],[PMT NO]])-2)+DAY(LoanStartDate),"")</f>
        <v/>
      </c>
      <c r="D99" s="14" t="str">
        <f ca="1">IF(PaymentSchedule[[#This Row],[PMT NO]]&lt;&gt;"",IF(ROW()-ROW(PaymentSchedule[[#Headers],[BEGINNING BALANCE]])=1,LoanAmount,INDEX(PaymentSchedule[ENDING BALANCE],ROW()-ROW(PaymentSchedule[[#Headers],[BEGINNING BALANCE]])-1)),"")</f>
        <v/>
      </c>
      <c r="E99" s="14" t="str">
        <f ca="1">IF(PaymentSchedule[[#This Row],[PMT NO]]&lt;&gt;"",ScheduledPayment,"")</f>
        <v/>
      </c>
      <c r="F9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9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99" s="14" t="str">
        <f ca="1">IF(PaymentSchedule[[#This Row],[PMT NO]]&lt;&gt;"",PaymentSchedule[[#This Row],[TOTAL PAYMENT]]-PaymentSchedule[[#This Row],[INTEREST]],"")</f>
        <v/>
      </c>
      <c r="I99" s="14" t="str">
        <f ca="1">IF(PaymentSchedule[[#This Row],[PMT NO]]&lt;&gt;"",PaymentSchedule[[#This Row],[BEGINNING BALANCE]]*(InterestRate/PaymentsPerYear),"")</f>
        <v/>
      </c>
      <c r="J99" s="14" t="str">
        <f ca="1">IF(PaymentSchedule[[#This Row],[PMT NO]]&lt;&gt;"",IF(PaymentSchedule[[#This Row],[SCHEDULED PAYMENT]]+PaymentSchedule[[#This Row],[EXTRA PAYMENT]]&lt;=PaymentSchedule[[#This Row],[BEGINNING BALANCE]],PaymentSchedule[[#This Row],[BEGINNING BALANCE]]-PaymentSchedule[[#This Row],[PRINCIPAL]],0),"")</f>
        <v/>
      </c>
      <c r="K99" s="14" t="str">
        <f ca="1">IF(PaymentSchedule[[#This Row],[PMT NO]]&lt;&gt;"",SUM(INDEX(PaymentSchedule[INTEREST],1,1):PaymentSchedule[[#This Row],[INTEREST]]),"")</f>
        <v/>
      </c>
      <c r="L99" s="25">
        <f t="shared" si="4"/>
        <v>0</v>
      </c>
      <c r="M99" s="25">
        <f t="shared" si="5"/>
        <v>0</v>
      </c>
      <c r="N99" s="25">
        <f t="shared" si="6"/>
        <v>0</v>
      </c>
      <c r="O99" s="25" t="e">
        <f ca="1">PaymentSchedule[[#This Row],[HOA]]+PaymentSchedule[[#This Row],[TAXES]]+PaymentSchedule[[#This Row],[INSURANCE]]+PaymentSchedule[[#This Row],[TOTAL PAYMENT]]</f>
        <v>#VALUE!</v>
      </c>
      <c r="P99" s="25" t="e">
        <f ca="1">P98+PaymentSchedule[[#This Row],[TOTAL MONTHLY PAYMENTS]]</f>
        <v>#VALUE!</v>
      </c>
    </row>
    <row r="100" spans="2:16">
      <c r="B100" s="10" t="str">
        <f ca="1">IF(LoanIsGood,IF(ROW()-ROW(PaymentSchedule[[#Headers],[PMT NO]])&gt;ScheduledNumberOfPayments,"",ROW()-ROW(PaymentSchedule[[#Headers],[PMT NO]])),"")</f>
        <v/>
      </c>
      <c r="C100" s="12" t="str">
        <f ca="1">IF(PaymentSchedule[[#This Row],[PMT NO]]&lt;&gt;"",EOMONTH(LoanStartDate,ROW(PaymentSchedule[[#This Row],[PMT NO]])-ROW(PaymentSchedule[[#Headers],[PMT NO]])-2)+DAY(LoanStartDate),"")</f>
        <v/>
      </c>
      <c r="D100" s="14" t="str">
        <f ca="1">IF(PaymentSchedule[[#This Row],[PMT NO]]&lt;&gt;"",IF(ROW()-ROW(PaymentSchedule[[#Headers],[BEGINNING BALANCE]])=1,LoanAmount,INDEX(PaymentSchedule[ENDING BALANCE],ROW()-ROW(PaymentSchedule[[#Headers],[BEGINNING BALANCE]])-1)),"")</f>
        <v/>
      </c>
      <c r="E100" s="14" t="str">
        <f ca="1">IF(PaymentSchedule[[#This Row],[PMT NO]]&lt;&gt;"",ScheduledPayment,"")</f>
        <v/>
      </c>
      <c r="F10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0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00" s="14" t="str">
        <f ca="1">IF(PaymentSchedule[[#This Row],[PMT NO]]&lt;&gt;"",PaymentSchedule[[#This Row],[TOTAL PAYMENT]]-PaymentSchedule[[#This Row],[INTEREST]],"")</f>
        <v/>
      </c>
      <c r="I100" s="14" t="str">
        <f ca="1">IF(PaymentSchedule[[#This Row],[PMT NO]]&lt;&gt;"",PaymentSchedule[[#This Row],[BEGINNING BALANCE]]*(InterestRate/PaymentsPerYear),"")</f>
        <v/>
      </c>
      <c r="J100" s="14" t="str">
        <f ca="1">IF(PaymentSchedule[[#This Row],[PMT NO]]&lt;&gt;"",IF(PaymentSchedule[[#This Row],[SCHEDULED PAYMENT]]+PaymentSchedule[[#This Row],[EXTRA PAYMENT]]&lt;=PaymentSchedule[[#This Row],[BEGINNING BALANCE]],PaymentSchedule[[#This Row],[BEGINNING BALANCE]]-PaymentSchedule[[#This Row],[PRINCIPAL]],0),"")</f>
        <v/>
      </c>
      <c r="K100" s="14" t="str">
        <f ca="1">IF(PaymentSchedule[[#This Row],[PMT NO]]&lt;&gt;"",SUM(INDEX(PaymentSchedule[INTEREST],1,1):PaymentSchedule[[#This Row],[INTEREST]]),"")</f>
        <v/>
      </c>
      <c r="L100" s="25">
        <f t="shared" si="4"/>
        <v>0</v>
      </c>
      <c r="M100" s="25">
        <f t="shared" si="5"/>
        <v>0</v>
      </c>
      <c r="N100" s="25">
        <f t="shared" si="6"/>
        <v>0</v>
      </c>
      <c r="O100" s="25" t="e">
        <f ca="1">PaymentSchedule[[#This Row],[HOA]]+PaymentSchedule[[#This Row],[TAXES]]+PaymentSchedule[[#This Row],[INSURANCE]]+PaymentSchedule[[#This Row],[TOTAL PAYMENT]]</f>
        <v>#VALUE!</v>
      </c>
      <c r="P100" s="25" t="e">
        <f ca="1">P99+PaymentSchedule[[#This Row],[TOTAL MONTHLY PAYMENTS]]</f>
        <v>#VALUE!</v>
      </c>
    </row>
    <row r="101" spans="2:16">
      <c r="B101" s="10" t="str">
        <f ca="1">IF(LoanIsGood,IF(ROW()-ROW(PaymentSchedule[[#Headers],[PMT NO]])&gt;ScheduledNumberOfPayments,"",ROW()-ROW(PaymentSchedule[[#Headers],[PMT NO]])),"")</f>
        <v/>
      </c>
      <c r="C101" s="12" t="str">
        <f ca="1">IF(PaymentSchedule[[#This Row],[PMT NO]]&lt;&gt;"",EOMONTH(LoanStartDate,ROW(PaymentSchedule[[#This Row],[PMT NO]])-ROW(PaymentSchedule[[#Headers],[PMT NO]])-2)+DAY(LoanStartDate),"")</f>
        <v/>
      </c>
      <c r="D101" s="14" t="str">
        <f ca="1">IF(PaymentSchedule[[#This Row],[PMT NO]]&lt;&gt;"",IF(ROW()-ROW(PaymentSchedule[[#Headers],[BEGINNING BALANCE]])=1,LoanAmount,INDEX(PaymentSchedule[ENDING BALANCE],ROW()-ROW(PaymentSchedule[[#Headers],[BEGINNING BALANCE]])-1)),"")</f>
        <v/>
      </c>
      <c r="E101" s="14" t="str">
        <f ca="1">IF(PaymentSchedule[[#This Row],[PMT NO]]&lt;&gt;"",ScheduledPayment,"")</f>
        <v/>
      </c>
      <c r="F10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0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01" s="14" t="str">
        <f ca="1">IF(PaymentSchedule[[#This Row],[PMT NO]]&lt;&gt;"",PaymentSchedule[[#This Row],[TOTAL PAYMENT]]-PaymentSchedule[[#This Row],[INTEREST]],"")</f>
        <v/>
      </c>
      <c r="I101" s="14" t="str">
        <f ca="1">IF(PaymentSchedule[[#This Row],[PMT NO]]&lt;&gt;"",PaymentSchedule[[#This Row],[BEGINNING BALANCE]]*(InterestRate/PaymentsPerYear),"")</f>
        <v/>
      </c>
      <c r="J101" s="14" t="str">
        <f ca="1">IF(PaymentSchedule[[#This Row],[PMT NO]]&lt;&gt;"",IF(PaymentSchedule[[#This Row],[SCHEDULED PAYMENT]]+PaymentSchedule[[#This Row],[EXTRA PAYMENT]]&lt;=PaymentSchedule[[#This Row],[BEGINNING BALANCE]],PaymentSchedule[[#This Row],[BEGINNING BALANCE]]-PaymentSchedule[[#This Row],[PRINCIPAL]],0),"")</f>
        <v/>
      </c>
      <c r="K101" s="14" t="str">
        <f ca="1">IF(PaymentSchedule[[#This Row],[PMT NO]]&lt;&gt;"",SUM(INDEX(PaymentSchedule[INTEREST],1,1):PaymentSchedule[[#This Row],[INTEREST]]),"")</f>
        <v/>
      </c>
      <c r="L101" s="25">
        <f t="shared" si="4"/>
        <v>0</v>
      </c>
      <c r="M101" s="25">
        <f t="shared" si="5"/>
        <v>0</v>
      </c>
      <c r="N101" s="25">
        <f t="shared" si="6"/>
        <v>0</v>
      </c>
      <c r="O101" s="25" t="e">
        <f ca="1">PaymentSchedule[[#This Row],[HOA]]+PaymentSchedule[[#This Row],[TAXES]]+PaymentSchedule[[#This Row],[INSURANCE]]+PaymentSchedule[[#This Row],[TOTAL PAYMENT]]</f>
        <v>#VALUE!</v>
      </c>
      <c r="P101" s="25" t="e">
        <f ca="1">P100+PaymentSchedule[[#This Row],[TOTAL MONTHLY PAYMENTS]]</f>
        <v>#VALUE!</v>
      </c>
    </row>
    <row r="102" spans="2:16">
      <c r="B102" s="10" t="str">
        <f ca="1">IF(LoanIsGood,IF(ROW()-ROW(PaymentSchedule[[#Headers],[PMT NO]])&gt;ScheduledNumberOfPayments,"",ROW()-ROW(PaymentSchedule[[#Headers],[PMT NO]])),"")</f>
        <v/>
      </c>
      <c r="C102" s="12" t="str">
        <f ca="1">IF(PaymentSchedule[[#This Row],[PMT NO]]&lt;&gt;"",EOMONTH(LoanStartDate,ROW(PaymentSchedule[[#This Row],[PMT NO]])-ROW(PaymentSchedule[[#Headers],[PMT NO]])-2)+DAY(LoanStartDate),"")</f>
        <v/>
      </c>
      <c r="D102" s="14" t="str">
        <f ca="1">IF(PaymentSchedule[[#This Row],[PMT NO]]&lt;&gt;"",IF(ROW()-ROW(PaymentSchedule[[#Headers],[BEGINNING BALANCE]])=1,LoanAmount,INDEX(PaymentSchedule[ENDING BALANCE],ROW()-ROW(PaymentSchedule[[#Headers],[BEGINNING BALANCE]])-1)),"")</f>
        <v/>
      </c>
      <c r="E102" s="14" t="str">
        <f ca="1">IF(PaymentSchedule[[#This Row],[PMT NO]]&lt;&gt;"",ScheduledPayment,"")</f>
        <v/>
      </c>
      <c r="F10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0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02" s="14" t="str">
        <f ca="1">IF(PaymentSchedule[[#This Row],[PMT NO]]&lt;&gt;"",PaymentSchedule[[#This Row],[TOTAL PAYMENT]]-PaymentSchedule[[#This Row],[INTEREST]],"")</f>
        <v/>
      </c>
      <c r="I102" s="14" t="str">
        <f ca="1">IF(PaymentSchedule[[#This Row],[PMT NO]]&lt;&gt;"",PaymentSchedule[[#This Row],[BEGINNING BALANCE]]*(InterestRate/PaymentsPerYear),"")</f>
        <v/>
      </c>
      <c r="J102" s="14" t="str">
        <f ca="1">IF(PaymentSchedule[[#This Row],[PMT NO]]&lt;&gt;"",IF(PaymentSchedule[[#This Row],[SCHEDULED PAYMENT]]+PaymentSchedule[[#This Row],[EXTRA PAYMENT]]&lt;=PaymentSchedule[[#This Row],[BEGINNING BALANCE]],PaymentSchedule[[#This Row],[BEGINNING BALANCE]]-PaymentSchedule[[#This Row],[PRINCIPAL]],0),"")</f>
        <v/>
      </c>
      <c r="K102" s="14" t="str">
        <f ca="1">IF(PaymentSchedule[[#This Row],[PMT NO]]&lt;&gt;"",SUM(INDEX(PaymentSchedule[INTEREST],1,1):PaymentSchedule[[#This Row],[INTEREST]]),"")</f>
        <v/>
      </c>
      <c r="L102" s="25">
        <f t="shared" si="4"/>
        <v>0</v>
      </c>
      <c r="M102" s="25">
        <f t="shared" si="5"/>
        <v>0</v>
      </c>
      <c r="N102" s="25">
        <f t="shared" si="6"/>
        <v>0</v>
      </c>
      <c r="O102" s="25" t="e">
        <f ca="1">PaymentSchedule[[#This Row],[HOA]]+PaymentSchedule[[#This Row],[TAXES]]+PaymentSchedule[[#This Row],[INSURANCE]]+PaymentSchedule[[#This Row],[TOTAL PAYMENT]]</f>
        <v>#VALUE!</v>
      </c>
      <c r="P102" s="25" t="e">
        <f ca="1">P101+PaymentSchedule[[#This Row],[TOTAL MONTHLY PAYMENTS]]</f>
        <v>#VALUE!</v>
      </c>
    </row>
    <row r="103" spans="2:16">
      <c r="B103" s="10" t="str">
        <f ca="1">IF(LoanIsGood,IF(ROW()-ROW(PaymentSchedule[[#Headers],[PMT NO]])&gt;ScheduledNumberOfPayments,"",ROW()-ROW(PaymentSchedule[[#Headers],[PMT NO]])),"")</f>
        <v/>
      </c>
      <c r="C103" s="12" t="str">
        <f ca="1">IF(PaymentSchedule[[#This Row],[PMT NO]]&lt;&gt;"",EOMONTH(LoanStartDate,ROW(PaymentSchedule[[#This Row],[PMT NO]])-ROW(PaymentSchedule[[#Headers],[PMT NO]])-2)+DAY(LoanStartDate),"")</f>
        <v/>
      </c>
      <c r="D103" s="14" t="str">
        <f ca="1">IF(PaymentSchedule[[#This Row],[PMT NO]]&lt;&gt;"",IF(ROW()-ROW(PaymentSchedule[[#Headers],[BEGINNING BALANCE]])=1,LoanAmount,INDEX(PaymentSchedule[ENDING BALANCE],ROW()-ROW(PaymentSchedule[[#Headers],[BEGINNING BALANCE]])-1)),"")</f>
        <v/>
      </c>
      <c r="E103" s="14" t="str">
        <f ca="1">IF(PaymentSchedule[[#This Row],[PMT NO]]&lt;&gt;"",ScheduledPayment,"")</f>
        <v/>
      </c>
      <c r="F10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0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03" s="14" t="str">
        <f ca="1">IF(PaymentSchedule[[#This Row],[PMT NO]]&lt;&gt;"",PaymentSchedule[[#This Row],[TOTAL PAYMENT]]-PaymentSchedule[[#This Row],[INTEREST]],"")</f>
        <v/>
      </c>
      <c r="I103" s="14" t="str">
        <f ca="1">IF(PaymentSchedule[[#This Row],[PMT NO]]&lt;&gt;"",PaymentSchedule[[#This Row],[BEGINNING BALANCE]]*(InterestRate/PaymentsPerYear),"")</f>
        <v/>
      </c>
      <c r="J103" s="14" t="str">
        <f ca="1">IF(PaymentSchedule[[#This Row],[PMT NO]]&lt;&gt;"",IF(PaymentSchedule[[#This Row],[SCHEDULED PAYMENT]]+PaymentSchedule[[#This Row],[EXTRA PAYMENT]]&lt;=PaymentSchedule[[#This Row],[BEGINNING BALANCE]],PaymentSchedule[[#This Row],[BEGINNING BALANCE]]-PaymentSchedule[[#This Row],[PRINCIPAL]],0),"")</f>
        <v/>
      </c>
      <c r="K103" s="14" t="str">
        <f ca="1">IF(PaymentSchedule[[#This Row],[PMT NO]]&lt;&gt;"",SUM(INDEX(PaymentSchedule[INTEREST],1,1):PaymentSchedule[[#This Row],[INTEREST]]),"")</f>
        <v/>
      </c>
      <c r="L103" s="25">
        <f t="shared" si="4"/>
        <v>0</v>
      </c>
      <c r="M103" s="25">
        <f t="shared" si="5"/>
        <v>0</v>
      </c>
      <c r="N103" s="25">
        <f t="shared" si="6"/>
        <v>0</v>
      </c>
      <c r="O103" s="25" t="e">
        <f ca="1">PaymentSchedule[[#This Row],[HOA]]+PaymentSchedule[[#This Row],[TAXES]]+PaymentSchedule[[#This Row],[INSURANCE]]+PaymentSchedule[[#This Row],[TOTAL PAYMENT]]</f>
        <v>#VALUE!</v>
      </c>
      <c r="P103" s="25" t="e">
        <f ca="1">P102+PaymentSchedule[[#This Row],[TOTAL MONTHLY PAYMENTS]]</f>
        <v>#VALUE!</v>
      </c>
    </row>
    <row r="104" spans="2:16">
      <c r="B104" s="10" t="str">
        <f ca="1">IF(LoanIsGood,IF(ROW()-ROW(PaymentSchedule[[#Headers],[PMT NO]])&gt;ScheduledNumberOfPayments,"",ROW()-ROW(PaymentSchedule[[#Headers],[PMT NO]])),"")</f>
        <v/>
      </c>
      <c r="C104" s="12" t="str">
        <f ca="1">IF(PaymentSchedule[[#This Row],[PMT NO]]&lt;&gt;"",EOMONTH(LoanStartDate,ROW(PaymentSchedule[[#This Row],[PMT NO]])-ROW(PaymentSchedule[[#Headers],[PMT NO]])-2)+DAY(LoanStartDate),"")</f>
        <v/>
      </c>
      <c r="D104" s="14" t="str">
        <f ca="1">IF(PaymentSchedule[[#This Row],[PMT NO]]&lt;&gt;"",IF(ROW()-ROW(PaymentSchedule[[#Headers],[BEGINNING BALANCE]])=1,LoanAmount,INDEX(PaymentSchedule[ENDING BALANCE],ROW()-ROW(PaymentSchedule[[#Headers],[BEGINNING BALANCE]])-1)),"")</f>
        <v/>
      </c>
      <c r="E104" s="14" t="str">
        <f ca="1">IF(PaymentSchedule[[#This Row],[PMT NO]]&lt;&gt;"",ScheduledPayment,"")</f>
        <v/>
      </c>
      <c r="F10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0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04" s="14" t="str">
        <f ca="1">IF(PaymentSchedule[[#This Row],[PMT NO]]&lt;&gt;"",PaymentSchedule[[#This Row],[TOTAL PAYMENT]]-PaymentSchedule[[#This Row],[INTEREST]],"")</f>
        <v/>
      </c>
      <c r="I104" s="14" t="str">
        <f ca="1">IF(PaymentSchedule[[#This Row],[PMT NO]]&lt;&gt;"",PaymentSchedule[[#This Row],[BEGINNING BALANCE]]*(InterestRate/PaymentsPerYear),"")</f>
        <v/>
      </c>
      <c r="J104" s="14" t="str">
        <f ca="1">IF(PaymentSchedule[[#This Row],[PMT NO]]&lt;&gt;"",IF(PaymentSchedule[[#This Row],[SCHEDULED PAYMENT]]+PaymentSchedule[[#This Row],[EXTRA PAYMENT]]&lt;=PaymentSchedule[[#This Row],[BEGINNING BALANCE]],PaymentSchedule[[#This Row],[BEGINNING BALANCE]]-PaymentSchedule[[#This Row],[PRINCIPAL]],0),"")</f>
        <v/>
      </c>
      <c r="K104" s="14" t="str">
        <f ca="1">IF(PaymentSchedule[[#This Row],[PMT NO]]&lt;&gt;"",SUM(INDEX(PaymentSchedule[INTEREST],1,1):PaymentSchedule[[#This Row],[INTEREST]]),"")</f>
        <v/>
      </c>
      <c r="L104" s="25">
        <f t="shared" si="4"/>
        <v>0</v>
      </c>
      <c r="M104" s="25">
        <f t="shared" si="5"/>
        <v>0</v>
      </c>
      <c r="N104" s="25">
        <f t="shared" si="6"/>
        <v>0</v>
      </c>
      <c r="O104" s="25" t="e">
        <f ca="1">PaymentSchedule[[#This Row],[HOA]]+PaymentSchedule[[#This Row],[TAXES]]+PaymentSchedule[[#This Row],[INSURANCE]]+PaymentSchedule[[#This Row],[TOTAL PAYMENT]]</f>
        <v>#VALUE!</v>
      </c>
      <c r="P104" s="25" t="e">
        <f ca="1">P103+PaymentSchedule[[#This Row],[TOTAL MONTHLY PAYMENTS]]</f>
        <v>#VALUE!</v>
      </c>
    </row>
    <row r="105" spans="2:16">
      <c r="B105" s="10" t="str">
        <f ca="1">IF(LoanIsGood,IF(ROW()-ROW(PaymentSchedule[[#Headers],[PMT NO]])&gt;ScheduledNumberOfPayments,"",ROW()-ROW(PaymentSchedule[[#Headers],[PMT NO]])),"")</f>
        <v/>
      </c>
      <c r="C105" s="12" t="str">
        <f ca="1">IF(PaymentSchedule[[#This Row],[PMT NO]]&lt;&gt;"",EOMONTH(LoanStartDate,ROW(PaymentSchedule[[#This Row],[PMT NO]])-ROW(PaymentSchedule[[#Headers],[PMT NO]])-2)+DAY(LoanStartDate),"")</f>
        <v/>
      </c>
      <c r="D105" s="14" t="str">
        <f ca="1">IF(PaymentSchedule[[#This Row],[PMT NO]]&lt;&gt;"",IF(ROW()-ROW(PaymentSchedule[[#Headers],[BEGINNING BALANCE]])=1,LoanAmount,INDEX(PaymentSchedule[ENDING BALANCE],ROW()-ROW(PaymentSchedule[[#Headers],[BEGINNING BALANCE]])-1)),"")</f>
        <v/>
      </c>
      <c r="E105" s="14" t="str">
        <f ca="1">IF(PaymentSchedule[[#This Row],[PMT NO]]&lt;&gt;"",ScheduledPayment,"")</f>
        <v/>
      </c>
      <c r="F10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0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05" s="14" t="str">
        <f ca="1">IF(PaymentSchedule[[#This Row],[PMT NO]]&lt;&gt;"",PaymentSchedule[[#This Row],[TOTAL PAYMENT]]-PaymentSchedule[[#This Row],[INTEREST]],"")</f>
        <v/>
      </c>
      <c r="I105" s="14" t="str">
        <f ca="1">IF(PaymentSchedule[[#This Row],[PMT NO]]&lt;&gt;"",PaymentSchedule[[#This Row],[BEGINNING BALANCE]]*(InterestRate/PaymentsPerYear),"")</f>
        <v/>
      </c>
      <c r="J105" s="14" t="str">
        <f ca="1">IF(PaymentSchedule[[#This Row],[PMT NO]]&lt;&gt;"",IF(PaymentSchedule[[#This Row],[SCHEDULED PAYMENT]]+PaymentSchedule[[#This Row],[EXTRA PAYMENT]]&lt;=PaymentSchedule[[#This Row],[BEGINNING BALANCE]],PaymentSchedule[[#This Row],[BEGINNING BALANCE]]-PaymentSchedule[[#This Row],[PRINCIPAL]],0),"")</f>
        <v/>
      </c>
      <c r="K105" s="14" t="str">
        <f ca="1">IF(PaymentSchedule[[#This Row],[PMT NO]]&lt;&gt;"",SUM(INDEX(PaymentSchedule[INTEREST],1,1):PaymentSchedule[[#This Row],[INTEREST]]),"")</f>
        <v/>
      </c>
      <c r="L105" s="25">
        <f t="shared" si="4"/>
        <v>0</v>
      </c>
      <c r="M105" s="25">
        <f t="shared" si="5"/>
        <v>0</v>
      </c>
      <c r="N105" s="25">
        <f t="shared" si="6"/>
        <v>0</v>
      </c>
      <c r="O105" s="25" t="e">
        <f ca="1">PaymentSchedule[[#This Row],[HOA]]+PaymentSchedule[[#This Row],[TAXES]]+PaymentSchedule[[#This Row],[INSURANCE]]+PaymentSchedule[[#This Row],[TOTAL PAYMENT]]</f>
        <v>#VALUE!</v>
      </c>
      <c r="P105" s="25" t="e">
        <f ca="1">P104+PaymentSchedule[[#This Row],[TOTAL MONTHLY PAYMENTS]]</f>
        <v>#VALUE!</v>
      </c>
    </row>
    <row r="106" spans="2:16">
      <c r="B106" s="10" t="str">
        <f ca="1">IF(LoanIsGood,IF(ROW()-ROW(PaymentSchedule[[#Headers],[PMT NO]])&gt;ScheduledNumberOfPayments,"",ROW()-ROW(PaymentSchedule[[#Headers],[PMT NO]])),"")</f>
        <v/>
      </c>
      <c r="C106" s="12" t="str">
        <f ca="1">IF(PaymentSchedule[[#This Row],[PMT NO]]&lt;&gt;"",EOMONTH(LoanStartDate,ROW(PaymentSchedule[[#This Row],[PMT NO]])-ROW(PaymentSchedule[[#Headers],[PMT NO]])-2)+DAY(LoanStartDate),"")</f>
        <v/>
      </c>
      <c r="D106" s="14" t="str">
        <f ca="1">IF(PaymentSchedule[[#This Row],[PMT NO]]&lt;&gt;"",IF(ROW()-ROW(PaymentSchedule[[#Headers],[BEGINNING BALANCE]])=1,LoanAmount,INDEX(PaymentSchedule[ENDING BALANCE],ROW()-ROW(PaymentSchedule[[#Headers],[BEGINNING BALANCE]])-1)),"")</f>
        <v/>
      </c>
      <c r="E106" s="14" t="str">
        <f ca="1">IF(PaymentSchedule[[#This Row],[PMT NO]]&lt;&gt;"",ScheduledPayment,"")</f>
        <v/>
      </c>
      <c r="F10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0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06" s="14" t="str">
        <f ca="1">IF(PaymentSchedule[[#This Row],[PMT NO]]&lt;&gt;"",PaymentSchedule[[#This Row],[TOTAL PAYMENT]]-PaymentSchedule[[#This Row],[INTEREST]],"")</f>
        <v/>
      </c>
      <c r="I106" s="14" t="str">
        <f ca="1">IF(PaymentSchedule[[#This Row],[PMT NO]]&lt;&gt;"",PaymentSchedule[[#This Row],[BEGINNING BALANCE]]*(InterestRate/PaymentsPerYear),"")</f>
        <v/>
      </c>
      <c r="J106" s="14" t="str">
        <f ca="1">IF(PaymentSchedule[[#This Row],[PMT NO]]&lt;&gt;"",IF(PaymentSchedule[[#This Row],[SCHEDULED PAYMENT]]+PaymentSchedule[[#This Row],[EXTRA PAYMENT]]&lt;=PaymentSchedule[[#This Row],[BEGINNING BALANCE]],PaymentSchedule[[#This Row],[BEGINNING BALANCE]]-PaymentSchedule[[#This Row],[PRINCIPAL]],0),"")</f>
        <v/>
      </c>
      <c r="K106" s="14" t="str">
        <f ca="1">IF(PaymentSchedule[[#This Row],[PMT NO]]&lt;&gt;"",SUM(INDEX(PaymentSchedule[INTEREST],1,1):PaymentSchedule[[#This Row],[INTEREST]]),"")</f>
        <v/>
      </c>
      <c r="L106" s="25">
        <f t="shared" si="4"/>
        <v>0</v>
      </c>
      <c r="M106" s="25">
        <f t="shared" si="5"/>
        <v>0</v>
      </c>
      <c r="N106" s="25">
        <f t="shared" si="6"/>
        <v>0</v>
      </c>
      <c r="O106" s="25" t="e">
        <f ca="1">PaymentSchedule[[#This Row],[HOA]]+PaymentSchedule[[#This Row],[TAXES]]+PaymentSchedule[[#This Row],[INSURANCE]]+PaymentSchedule[[#This Row],[TOTAL PAYMENT]]</f>
        <v>#VALUE!</v>
      </c>
      <c r="P106" s="25" t="e">
        <f ca="1">P105+PaymentSchedule[[#This Row],[TOTAL MONTHLY PAYMENTS]]</f>
        <v>#VALUE!</v>
      </c>
    </row>
    <row r="107" spans="2:16">
      <c r="B107" s="10" t="str">
        <f ca="1">IF(LoanIsGood,IF(ROW()-ROW(PaymentSchedule[[#Headers],[PMT NO]])&gt;ScheduledNumberOfPayments,"",ROW()-ROW(PaymentSchedule[[#Headers],[PMT NO]])),"")</f>
        <v/>
      </c>
      <c r="C107" s="12" t="str">
        <f ca="1">IF(PaymentSchedule[[#This Row],[PMT NO]]&lt;&gt;"",EOMONTH(LoanStartDate,ROW(PaymentSchedule[[#This Row],[PMT NO]])-ROW(PaymentSchedule[[#Headers],[PMT NO]])-2)+DAY(LoanStartDate),"")</f>
        <v/>
      </c>
      <c r="D107" s="14" t="str">
        <f ca="1">IF(PaymentSchedule[[#This Row],[PMT NO]]&lt;&gt;"",IF(ROW()-ROW(PaymentSchedule[[#Headers],[BEGINNING BALANCE]])=1,LoanAmount,INDEX(PaymentSchedule[ENDING BALANCE],ROW()-ROW(PaymentSchedule[[#Headers],[BEGINNING BALANCE]])-1)),"")</f>
        <v/>
      </c>
      <c r="E107" s="14" t="str">
        <f ca="1">IF(PaymentSchedule[[#This Row],[PMT NO]]&lt;&gt;"",ScheduledPayment,"")</f>
        <v/>
      </c>
      <c r="F10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0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07" s="14" t="str">
        <f ca="1">IF(PaymentSchedule[[#This Row],[PMT NO]]&lt;&gt;"",PaymentSchedule[[#This Row],[TOTAL PAYMENT]]-PaymentSchedule[[#This Row],[INTEREST]],"")</f>
        <v/>
      </c>
      <c r="I107" s="14" t="str">
        <f ca="1">IF(PaymentSchedule[[#This Row],[PMT NO]]&lt;&gt;"",PaymentSchedule[[#This Row],[BEGINNING BALANCE]]*(InterestRate/PaymentsPerYear),"")</f>
        <v/>
      </c>
      <c r="J107" s="14" t="str">
        <f ca="1">IF(PaymentSchedule[[#This Row],[PMT NO]]&lt;&gt;"",IF(PaymentSchedule[[#This Row],[SCHEDULED PAYMENT]]+PaymentSchedule[[#This Row],[EXTRA PAYMENT]]&lt;=PaymentSchedule[[#This Row],[BEGINNING BALANCE]],PaymentSchedule[[#This Row],[BEGINNING BALANCE]]-PaymentSchedule[[#This Row],[PRINCIPAL]],0),"")</f>
        <v/>
      </c>
      <c r="K107" s="14" t="str">
        <f ca="1">IF(PaymentSchedule[[#This Row],[PMT NO]]&lt;&gt;"",SUM(INDEX(PaymentSchedule[INTEREST],1,1):PaymentSchedule[[#This Row],[INTEREST]]),"")</f>
        <v/>
      </c>
      <c r="L107" s="25">
        <f t="shared" si="4"/>
        <v>0</v>
      </c>
      <c r="M107" s="25">
        <f t="shared" si="5"/>
        <v>0</v>
      </c>
      <c r="N107" s="25">
        <f t="shared" si="6"/>
        <v>0</v>
      </c>
      <c r="O107" s="25" t="e">
        <f ca="1">PaymentSchedule[[#This Row],[HOA]]+PaymentSchedule[[#This Row],[TAXES]]+PaymentSchedule[[#This Row],[INSURANCE]]+PaymentSchedule[[#This Row],[TOTAL PAYMENT]]</f>
        <v>#VALUE!</v>
      </c>
      <c r="P107" s="25" t="e">
        <f ca="1">P106+PaymentSchedule[[#This Row],[TOTAL MONTHLY PAYMENTS]]</f>
        <v>#VALUE!</v>
      </c>
    </row>
    <row r="108" spans="2:16">
      <c r="B108" s="10" t="str">
        <f ca="1">IF(LoanIsGood,IF(ROW()-ROW(PaymentSchedule[[#Headers],[PMT NO]])&gt;ScheduledNumberOfPayments,"",ROW()-ROW(PaymentSchedule[[#Headers],[PMT NO]])),"")</f>
        <v/>
      </c>
      <c r="C108" s="12" t="str">
        <f ca="1">IF(PaymentSchedule[[#This Row],[PMT NO]]&lt;&gt;"",EOMONTH(LoanStartDate,ROW(PaymentSchedule[[#This Row],[PMT NO]])-ROW(PaymentSchedule[[#Headers],[PMT NO]])-2)+DAY(LoanStartDate),"")</f>
        <v/>
      </c>
      <c r="D108" s="14" t="str">
        <f ca="1">IF(PaymentSchedule[[#This Row],[PMT NO]]&lt;&gt;"",IF(ROW()-ROW(PaymentSchedule[[#Headers],[BEGINNING BALANCE]])=1,LoanAmount,INDEX(PaymentSchedule[ENDING BALANCE],ROW()-ROW(PaymentSchedule[[#Headers],[BEGINNING BALANCE]])-1)),"")</f>
        <v/>
      </c>
      <c r="E108" s="14" t="str">
        <f ca="1">IF(PaymentSchedule[[#This Row],[PMT NO]]&lt;&gt;"",ScheduledPayment,"")</f>
        <v/>
      </c>
      <c r="F10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0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08" s="14" t="str">
        <f ca="1">IF(PaymentSchedule[[#This Row],[PMT NO]]&lt;&gt;"",PaymentSchedule[[#This Row],[TOTAL PAYMENT]]-PaymentSchedule[[#This Row],[INTEREST]],"")</f>
        <v/>
      </c>
      <c r="I108" s="14" t="str">
        <f ca="1">IF(PaymentSchedule[[#This Row],[PMT NO]]&lt;&gt;"",PaymentSchedule[[#This Row],[BEGINNING BALANCE]]*(InterestRate/PaymentsPerYear),"")</f>
        <v/>
      </c>
      <c r="J108" s="14" t="str">
        <f ca="1">IF(PaymentSchedule[[#This Row],[PMT NO]]&lt;&gt;"",IF(PaymentSchedule[[#This Row],[SCHEDULED PAYMENT]]+PaymentSchedule[[#This Row],[EXTRA PAYMENT]]&lt;=PaymentSchedule[[#This Row],[BEGINNING BALANCE]],PaymentSchedule[[#This Row],[BEGINNING BALANCE]]-PaymentSchedule[[#This Row],[PRINCIPAL]],0),"")</f>
        <v/>
      </c>
      <c r="K108" s="14" t="str">
        <f ca="1">IF(PaymentSchedule[[#This Row],[PMT NO]]&lt;&gt;"",SUM(INDEX(PaymentSchedule[INTEREST],1,1):PaymentSchedule[[#This Row],[INTEREST]]),"")</f>
        <v/>
      </c>
      <c r="L108" s="25">
        <f t="shared" si="4"/>
        <v>0</v>
      </c>
      <c r="M108" s="25">
        <f t="shared" si="5"/>
        <v>0</v>
      </c>
      <c r="N108" s="25">
        <f t="shared" si="6"/>
        <v>0</v>
      </c>
      <c r="O108" s="25" t="e">
        <f ca="1">PaymentSchedule[[#This Row],[HOA]]+PaymentSchedule[[#This Row],[TAXES]]+PaymentSchedule[[#This Row],[INSURANCE]]+PaymentSchedule[[#This Row],[TOTAL PAYMENT]]</f>
        <v>#VALUE!</v>
      </c>
      <c r="P108" s="25" t="e">
        <f ca="1">P107+PaymentSchedule[[#This Row],[TOTAL MONTHLY PAYMENTS]]</f>
        <v>#VALUE!</v>
      </c>
    </row>
    <row r="109" spans="2:16">
      <c r="B109" s="10" t="str">
        <f ca="1">IF(LoanIsGood,IF(ROW()-ROW(PaymentSchedule[[#Headers],[PMT NO]])&gt;ScheduledNumberOfPayments,"",ROW()-ROW(PaymentSchedule[[#Headers],[PMT NO]])),"")</f>
        <v/>
      </c>
      <c r="C109" s="12" t="str">
        <f ca="1">IF(PaymentSchedule[[#This Row],[PMT NO]]&lt;&gt;"",EOMONTH(LoanStartDate,ROW(PaymentSchedule[[#This Row],[PMT NO]])-ROW(PaymentSchedule[[#Headers],[PMT NO]])-2)+DAY(LoanStartDate),"")</f>
        <v/>
      </c>
      <c r="D109" s="14" t="str">
        <f ca="1">IF(PaymentSchedule[[#This Row],[PMT NO]]&lt;&gt;"",IF(ROW()-ROW(PaymentSchedule[[#Headers],[BEGINNING BALANCE]])=1,LoanAmount,INDEX(PaymentSchedule[ENDING BALANCE],ROW()-ROW(PaymentSchedule[[#Headers],[BEGINNING BALANCE]])-1)),"")</f>
        <v/>
      </c>
      <c r="E109" s="14" t="str">
        <f ca="1">IF(PaymentSchedule[[#This Row],[PMT NO]]&lt;&gt;"",ScheduledPayment,"")</f>
        <v/>
      </c>
      <c r="F10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0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09" s="14" t="str">
        <f ca="1">IF(PaymentSchedule[[#This Row],[PMT NO]]&lt;&gt;"",PaymentSchedule[[#This Row],[TOTAL PAYMENT]]-PaymentSchedule[[#This Row],[INTEREST]],"")</f>
        <v/>
      </c>
      <c r="I109" s="14" t="str">
        <f ca="1">IF(PaymentSchedule[[#This Row],[PMT NO]]&lt;&gt;"",PaymentSchedule[[#This Row],[BEGINNING BALANCE]]*(InterestRate/PaymentsPerYear),"")</f>
        <v/>
      </c>
      <c r="J109" s="14" t="str">
        <f ca="1">IF(PaymentSchedule[[#This Row],[PMT NO]]&lt;&gt;"",IF(PaymentSchedule[[#This Row],[SCHEDULED PAYMENT]]+PaymentSchedule[[#This Row],[EXTRA PAYMENT]]&lt;=PaymentSchedule[[#This Row],[BEGINNING BALANCE]],PaymentSchedule[[#This Row],[BEGINNING BALANCE]]-PaymentSchedule[[#This Row],[PRINCIPAL]],0),"")</f>
        <v/>
      </c>
      <c r="K109" s="14" t="str">
        <f ca="1">IF(PaymentSchedule[[#This Row],[PMT NO]]&lt;&gt;"",SUM(INDEX(PaymentSchedule[INTEREST],1,1):PaymentSchedule[[#This Row],[INTEREST]]),"")</f>
        <v/>
      </c>
      <c r="L109" s="25">
        <f t="shared" si="4"/>
        <v>0</v>
      </c>
      <c r="M109" s="25">
        <f t="shared" si="5"/>
        <v>0</v>
      </c>
      <c r="N109" s="25">
        <f t="shared" si="6"/>
        <v>0</v>
      </c>
      <c r="O109" s="25" t="e">
        <f ca="1">PaymentSchedule[[#This Row],[HOA]]+PaymentSchedule[[#This Row],[TAXES]]+PaymentSchedule[[#This Row],[INSURANCE]]+PaymentSchedule[[#This Row],[TOTAL PAYMENT]]</f>
        <v>#VALUE!</v>
      </c>
      <c r="P109" s="25" t="e">
        <f ca="1">P108+PaymentSchedule[[#This Row],[TOTAL MONTHLY PAYMENTS]]</f>
        <v>#VALUE!</v>
      </c>
    </row>
    <row r="110" spans="2:16">
      <c r="B110" s="10" t="str">
        <f ca="1">IF(LoanIsGood,IF(ROW()-ROW(PaymentSchedule[[#Headers],[PMT NO]])&gt;ScheduledNumberOfPayments,"",ROW()-ROW(PaymentSchedule[[#Headers],[PMT NO]])),"")</f>
        <v/>
      </c>
      <c r="C110" s="12" t="str">
        <f ca="1">IF(PaymentSchedule[[#This Row],[PMT NO]]&lt;&gt;"",EOMONTH(LoanStartDate,ROW(PaymentSchedule[[#This Row],[PMT NO]])-ROW(PaymentSchedule[[#Headers],[PMT NO]])-2)+DAY(LoanStartDate),"")</f>
        <v/>
      </c>
      <c r="D110" s="14" t="str">
        <f ca="1">IF(PaymentSchedule[[#This Row],[PMT NO]]&lt;&gt;"",IF(ROW()-ROW(PaymentSchedule[[#Headers],[BEGINNING BALANCE]])=1,LoanAmount,INDEX(PaymentSchedule[ENDING BALANCE],ROW()-ROW(PaymentSchedule[[#Headers],[BEGINNING BALANCE]])-1)),"")</f>
        <v/>
      </c>
      <c r="E110" s="14" t="str">
        <f ca="1">IF(PaymentSchedule[[#This Row],[PMT NO]]&lt;&gt;"",ScheduledPayment,"")</f>
        <v/>
      </c>
      <c r="F11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1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10" s="14" t="str">
        <f ca="1">IF(PaymentSchedule[[#This Row],[PMT NO]]&lt;&gt;"",PaymentSchedule[[#This Row],[TOTAL PAYMENT]]-PaymentSchedule[[#This Row],[INTEREST]],"")</f>
        <v/>
      </c>
      <c r="I110" s="14" t="str">
        <f ca="1">IF(PaymentSchedule[[#This Row],[PMT NO]]&lt;&gt;"",PaymentSchedule[[#This Row],[BEGINNING BALANCE]]*(InterestRate/PaymentsPerYear),"")</f>
        <v/>
      </c>
      <c r="J110" s="14" t="str">
        <f ca="1">IF(PaymentSchedule[[#This Row],[PMT NO]]&lt;&gt;"",IF(PaymentSchedule[[#This Row],[SCHEDULED PAYMENT]]+PaymentSchedule[[#This Row],[EXTRA PAYMENT]]&lt;=PaymentSchedule[[#This Row],[BEGINNING BALANCE]],PaymentSchedule[[#This Row],[BEGINNING BALANCE]]-PaymentSchedule[[#This Row],[PRINCIPAL]],0),"")</f>
        <v/>
      </c>
      <c r="K110" s="14" t="str">
        <f ca="1">IF(PaymentSchedule[[#This Row],[PMT NO]]&lt;&gt;"",SUM(INDEX(PaymentSchedule[INTEREST],1,1):PaymentSchedule[[#This Row],[INTEREST]]),"")</f>
        <v/>
      </c>
      <c r="L110" s="25">
        <f t="shared" si="4"/>
        <v>0</v>
      </c>
      <c r="M110" s="25">
        <f t="shared" si="5"/>
        <v>0</v>
      </c>
      <c r="N110" s="25">
        <f t="shared" si="6"/>
        <v>0</v>
      </c>
      <c r="O110" s="25" t="e">
        <f ca="1">PaymentSchedule[[#This Row],[HOA]]+PaymentSchedule[[#This Row],[TAXES]]+PaymentSchedule[[#This Row],[INSURANCE]]+PaymentSchedule[[#This Row],[TOTAL PAYMENT]]</f>
        <v>#VALUE!</v>
      </c>
      <c r="P110" s="25" t="e">
        <f ca="1">P109+PaymentSchedule[[#This Row],[TOTAL MONTHLY PAYMENTS]]</f>
        <v>#VALUE!</v>
      </c>
    </row>
    <row r="111" spans="2:16">
      <c r="B111" s="10" t="str">
        <f ca="1">IF(LoanIsGood,IF(ROW()-ROW(PaymentSchedule[[#Headers],[PMT NO]])&gt;ScheduledNumberOfPayments,"",ROW()-ROW(PaymentSchedule[[#Headers],[PMT NO]])),"")</f>
        <v/>
      </c>
      <c r="C111" s="12" t="str">
        <f ca="1">IF(PaymentSchedule[[#This Row],[PMT NO]]&lt;&gt;"",EOMONTH(LoanStartDate,ROW(PaymentSchedule[[#This Row],[PMT NO]])-ROW(PaymentSchedule[[#Headers],[PMT NO]])-2)+DAY(LoanStartDate),"")</f>
        <v/>
      </c>
      <c r="D111" s="14" t="str">
        <f ca="1">IF(PaymentSchedule[[#This Row],[PMT NO]]&lt;&gt;"",IF(ROW()-ROW(PaymentSchedule[[#Headers],[BEGINNING BALANCE]])=1,LoanAmount,INDEX(PaymentSchedule[ENDING BALANCE],ROW()-ROW(PaymentSchedule[[#Headers],[BEGINNING BALANCE]])-1)),"")</f>
        <v/>
      </c>
      <c r="E111" s="14" t="str">
        <f ca="1">IF(PaymentSchedule[[#This Row],[PMT NO]]&lt;&gt;"",ScheduledPayment,"")</f>
        <v/>
      </c>
      <c r="F11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1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11" s="14" t="str">
        <f ca="1">IF(PaymentSchedule[[#This Row],[PMT NO]]&lt;&gt;"",PaymentSchedule[[#This Row],[TOTAL PAYMENT]]-PaymentSchedule[[#This Row],[INTEREST]],"")</f>
        <v/>
      </c>
      <c r="I111" s="14" t="str">
        <f ca="1">IF(PaymentSchedule[[#This Row],[PMT NO]]&lt;&gt;"",PaymentSchedule[[#This Row],[BEGINNING BALANCE]]*(InterestRate/PaymentsPerYear),"")</f>
        <v/>
      </c>
      <c r="J111" s="14" t="str">
        <f ca="1">IF(PaymentSchedule[[#This Row],[PMT NO]]&lt;&gt;"",IF(PaymentSchedule[[#This Row],[SCHEDULED PAYMENT]]+PaymentSchedule[[#This Row],[EXTRA PAYMENT]]&lt;=PaymentSchedule[[#This Row],[BEGINNING BALANCE]],PaymentSchedule[[#This Row],[BEGINNING BALANCE]]-PaymentSchedule[[#This Row],[PRINCIPAL]],0),"")</f>
        <v/>
      </c>
      <c r="K111" s="14" t="str">
        <f ca="1">IF(PaymentSchedule[[#This Row],[PMT NO]]&lt;&gt;"",SUM(INDEX(PaymentSchedule[INTEREST],1,1):PaymentSchedule[[#This Row],[INTEREST]]),"")</f>
        <v/>
      </c>
      <c r="L111" s="25">
        <f t="shared" si="4"/>
        <v>0</v>
      </c>
      <c r="M111" s="25">
        <f t="shared" si="5"/>
        <v>0</v>
      </c>
      <c r="N111" s="25">
        <f t="shared" si="6"/>
        <v>0</v>
      </c>
      <c r="O111" s="25" t="e">
        <f ca="1">PaymentSchedule[[#This Row],[HOA]]+PaymentSchedule[[#This Row],[TAXES]]+PaymentSchedule[[#This Row],[INSURANCE]]+PaymentSchedule[[#This Row],[TOTAL PAYMENT]]</f>
        <v>#VALUE!</v>
      </c>
      <c r="P111" s="25" t="e">
        <f ca="1">P110+PaymentSchedule[[#This Row],[TOTAL MONTHLY PAYMENTS]]</f>
        <v>#VALUE!</v>
      </c>
    </row>
    <row r="112" spans="2:16">
      <c r="B112" s="10" t="str">
        <f ca="1">IF(LoanIsGood,IF(ROW()-ROW(PaymentSchedule[[#Headers],[PMT NO]])&gt;ScheduledNumberOfPayments,"",ROW()-ROW(PaymentSchedule[[#Headers],[PMT NO]])),"")</f>
        <v/>
      </c>
      <c r="C112" s="12" t="str">
        <f ca="1">IF(PaymentSchedule[[#This Row],[PMT NO]]&lt;&gt;"",EOMONTH(LoanStartDate,ROW(PaymentSchedule[[#This Row],[PMT NO]])-ROW(PaymentSchedule[[#Headers],[PMT NO]])-2)+DAY(LoanStartDate),"")</f>
        <v/>
      </c>
      <c r="D112" s="14" t="str">
        <f ca="1">IF(PaymentSchedule[[#This Row],[PMT NO]]&lt;&gt;"",IF(ROW()-ROW(PaymentSchedule[[#Headers],[BEGINNING BALANCE]])=1,LoanAmount,INDEX(PaymentSchedule[ENDING BALANCE],ROW()-ROW(PaymentSchedule[[#Headers],[BEGINNING BALANCE]])-1)),"")</f>
        <v/>
      </c>
      <c r="E112" s="14" t="str">
        <f ca="1">IF(PaymentSchedule[[#This Row],[PMT NO]]&lt;&gt;"",ScheduledPayment,"")</f>
        <v/>
      </c>
      <c r="F11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1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12" s="14" t="str">
        <f ca="1">IF(PaymentSchedule[[#This Row],[PMT NO]]&lt;&gt;"",PaymentSchedule[[#This Row],[TOTAL PAYMENT]]-PaymentSchedule[[#This Row],[INTEREST]],"")</f>
        <v/>
      </c>
      <c r="I112" s="14" t="str">
        <f ca="1">IF(PaymentSchedule[[#This Row],[PMT NO]]&lt;&gt;"",PaymentSchedule[[#This Row],[BEGINNING BALANCE]]*(InterestRate/PaymentsPerYear),"")</f>
        <v/>
      </c>
      <c r="J112" s="14" t="str">
        <f ca="1">IF(PaymentSchedule[[#This Row],[PMT NO]]&lt;&gt;"",IF(PaymentSchedule[[#This Row],[SCHEDULED PAYMENT]]+PaymentSchedule[[#This Row],[EXTRA PAYMENT]]&lt;=PaymentSchedule[[#This Row],[BEGINNING BALANCE]],PaymentSchedule[[#This Row],[BEGINNING BALANCE]]-PaymentSchedule[[#This Row],[PRINCIPAL]],0),"")</f>
        <v/>
      </c>
      <c r="K112" s="14" t="str">
        <f ca="1">IF(PaymentSchedule[[#This Row],[PMT NO]]&lt;&gt;"",SUM(INDEX(PaymentSchedule[INTEREST],1,1):PaymentSchedule[[#This Row],[INTEREST]]),"")</f>
        <v/>
      </c>
      <c r="L112" s="25">
        <f t="shared" si="4"/>
        <v>0</v>
      </c>
      <c r="M112" s="25">
        <f t="shared" si="5"/>
        <v>0</v>
      </c>
      <c r="N112" s="25">
        <f t="shared" si="6"/>
        <v>0</v>
      </c>
      <c r="O112" s="25" t="e">
        <f ca="1">PaymentSchedule[[#This Row],[HOA]]+PaymentSchedule[[#This Row],[TAXES]]+PaymentSchedule[[#This Row],[INSURANCE]]+PaymentSchedule[[#This Row],[TOTAL PAYMENT]]</f>
        <v>#VALUE!</v>
      </c>
      <c r="P112" s="25" t="e">
        <f ca="1">P111+PaymentSchedule[[#This Row],[TOTAL MONTHLY PAYMENTS]]</f>
        <v>#VALUE!</v>
      </c>
    </row>
    <row r="113" spans="2:16">
      <c r="B113" s="10" t="str">
        <f ca="1">IF(LoanIsGood,IF(ROW()-ROW(PaymentSchedule[[#Headers],[PMT NO]])&gt;ScheduledNumberOfPayments,"",ROW()-ROW(PaymentSchedule[[#Headers],[PMT NO]])),"")</f>
        <v/>
      </c>
      <c r="C113" s="12" t="str">
        <f ca="1">IF(PaymentSchedule[[#This Row],[PMT NO]]&lt;&gt;"",EOMONTH(LoanStartDate,ROW(PaymentSchedule[[#This Row],[PMT NO]])-ROW(PaymentSchedule[[#Headers],[PMT NO]])-2)+DAY(LoanStartDate),"")</f>
        <v/>
      </c>
      <c r="D113" s="14" t="str">
        <f ca="1">IF(PaymentSchedule[[#This Row],[PMT NO]]&lt;&gt;"",IF(ROW()-ROW(PaymentSchedule[[#Headers],[BEGINNING BALANCE]])=1,LoanAmount,INDEX(PaymentSchedule[ENDING BALANCE],ROW()-ROW(PaymentSchedule[[#Headers],[BEGINNING BALANCE]])-1)),"")</f>
        <v/>
      </c>
      <c r="E113" s="14" t="str">
        <f ca="1">IF(PaymentSchedule[[#This Row],[PMT NO]]&lt;&gt;"",ScheduledPayment,"")</f>
        <v/>
      </c>
      <c r="F11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1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13" s="14" t="str">
        <f ca="1">IF(PaymentSchedule[[#This Row],[PMT NO]]&lt;&gt;"",PaymentSchedule[[#This Row],[TOTAL PAYMENT]]-PaymentSchedule[[#This Row],[INTEREST]],"")</f>
        <v/>
      </c>
      <c r="I113" s="14" t="str">
        <f ca="1">IF(PaymentSchedule[[#This Row],[PMT NO]]&lt;&gt;"",PaymentSchedule[[#This Row],[BEGINNING BALANCE]]*(InterestRate/PaymentsPerYear),"")</f>
        <v/>
      </c>
      <c r="J113" s="14" t="str">
        <f ca="1">IF(PaymentSchedule[[#This Row],[PMT NO]]&lt;&gt;"",IF(PaymentSchedule[[#This Row],[SCHEDULED PAYMENT]]+PaymentSchedule[[#This Row],[EXTRA PAYMENT]]&lt;=PaymentSchedule[[#This Row],[BEGINNING BALANCE]],PaymentSchedule[[#This Row],[BEGINNING BALANCE]]-PaymentSchedule[[#This Row],[PRINCIPAL]],0),"")</f>
        <v/>
      </c>
      <c r="K113" s="14" t="str">
        <f ca="1">IF(PaymentSchedule[[#This Row],[PMT NO]]&lt;&gt;"",SUM(INDEX(PaymentSchedule[INTEREST],1,1):PaymentSchedule[[#This Row],[INTEREST]]),"")</f>
        <v/>
      </c>
      <c r="L113" s="25">
        <f t="shared" si="4"/>
        <v>0</v>
      </c>
      <c r="M113" s="25">
        <f t="shared" si="5"/>
        <v>0</v>
      </c>
      <c r="N113" s="25">
        <f t="shared" si="6"/>
        <v>0</v>
      </c>
      <c r="O113" s="25" t="e">
        <f ca="1">PaymentSchedule[[#This Row],[HOA]]+PaymentSchedule[[#This Row],[TAXES]]+PaymentSchedule[[#This Row],[INSURANCE]]+PaymentSchedule[[#This Row],[TOTAL PAYMENT]]</f>
        <v>#VALUE!</v>
      </c>
      <c r="P113" s="25" t="e">
        <f ca="1">P112+PaymentSchedule[[#This Row],[TOTAL MONTHLY PAYMENTS]]</f>
        <v>#VALUE!</v>
      </c>
    </row>
    <row r="114" spans="2:16">
      <c r="B114" s="10" t="str">
        <f ca="1">IF(LoanIsGood,IF(ROW()-ROW(PaymentSchedule[[#Headers],[PMT NO]])&gt;ScheduledNumberOfPayments,"",ROW()-ROW(PaymentSchedule[[#Headers],[PMT NO]])),"")</f>
        <v/>
      </c>
      <c r="C114" s="12" t="str">
        <f ca="1">IF(PaymentSchedule[[#This Row],[PMT NO]]&lt;&gt;"",EOMONTH(LoanStartDate,ROW(PaymentSchedule[[#This Row],[PMT NO]])-ROW(PaymentSchedule[[#Headers],[PMT NO]])-2)+DAY(LoanStartDate),"")</f>
        <v/>
      </c>
      <c r="D114" s="14" t="str">
        <f ca="1">IF(PaymentSchedule[[#This Row],[PMT NO]]&lt;&gt;"",IF(ROW()-ROW(PaymentSchedule[[#Headers],[BEGINNING BALANCE]])=1,LoanAmount,INDEX(PaymentSchedule[ENDING BALANCE],ROW()-ROW(PaymentSchedule[[#Headers],[BEGINNING BALANCE]])-1)),"")</f>
        <v/>
      </c>
      <c r="E114" s="14" t="str">
        <f ca="1">IF(PaymentSchedule[[#This Row],[PMT NO]]&lt;&gt;"",ScheduledPayment,"")</f>
        <v/>
      </c>
      <c r="F11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1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14" s="14" t="str">
        <f ca="1">IF(PaymentSchedule[[#This Row],[PMT NO]]&lt;&gt;"",PaymentSchedule[[#This Row],[TOTAL PAYMENT]]-PaymentSchedule[[#This Row],[INTEREST]],"")</f>
        <v/>
      </c>
      <c r="I114" s="14" t="str">
        <f ca="1">IF(PaymentSchedule[[#This Row],[PMT NO]]&lt;&gt;"",PaymentSchedule[[#This Row],[BEGINNING BALANCE]]*(InterestRate/PaymentsPerYear),"")</f>
        <v/>
      </c>
      <c r="J114" s="14" t="str">
        <f ca="1">IF(PaymentSchedule[[#This Row],[PMT NO]]&lt;&gt;"",IF(PaymentSchedule[[#This Row],[SCHEDULED PAYMENT]]+PaymentSchedule[[#This Row],[EXTRA PAYMENT]]&lt;=PaymentSchedule[[#This Row],[BEGINNING BALANCE]],PaymentSchedule[[#This Row],[BEGINNING BALANCE]]-PaymentSchedule[[#This Row],[PRINCIPAL]],0),"")</f>
        <v/>
      </c>
      <c r="K114" s="14" t="str">
        <f ca="1">IF(PaymentSchedule[[#This Row],[PMT NO]]&lt;&gt;"",SUM(INDEX(PaymentSchedule[INTEREST],1,1):PaymentSchedule[[#This Row],[INTEREST]]),"")</f>
        <v/>
      </c>
      <c r="L114" s="25">
        <f t="shared" si="4"/>
        <v>0</v>
      </c>
      <c r="M114" s="25">
        <f t="shared" si="5"/>
        <v>0</v>
      </c>
      <c r="N114" s="25">
        <f t="shared" si="6"/>
        <v>0</v>
      </c>
      <c r="O114" s="25" t="e">
        <f ca="1">PaymentSchedule[[#This Row],[HOA]]+PaymentSchedule[[#This Row],[TAXES]]+PaymentSchedule[[#This Row],[INSURANCE]]+PaymentSchedule[[#This Row],[TOTAL PAYMENT]]</f>
        <v>#VALUE!</v>
      </c>
      <c r="P114" s="25" t="e">
        <f ca="1">P113+PaymentSchedule[[#This Row],[TOTAL MONTHLY PAYMENTS]]</f>
        <v>#VALUE!</v>
      </c>
    </row>
    <row r="115" spans="2:16">
      <c r="B115" s="10" t="str">
        <f ca="1">IF(LoanIsGood,IF(ROW()-ROW(PaymentSchedule[[#Headers],[PMT NO]])&gt;ScheduledNumberOfPayments,"",ROW()-ROW(PaymentSchedule[[#Headers],[PMT NO]])),"")</f>
        <v/>
      </c>
      <c r="C115" s="12" t="str">
        <f ca="1">IF(PaymentSchedule[[#This Row],[PMT NO]]&lt;&gt;"",EOMONTH(LoanStartDate,ROW(PaymentSchedule[[#This Row],[PMT NO]])-ROW(PaymentSchedule[[#Headers],[PMT NO]])-2)+DAY(LoanStartDate),"")</f>
        <v/>
      </c>
      <c r="D115" s="14" t="str">
        <f ca="1">IF(PaymentSchedule[[#This Row],[PMT NO]]&lt;&gt;"",IF(ROW()-ROW(PaymentSchedule[[#Headers],[BEGINNING BALANCE]])=1,LoanAmount,INDEX(PaymentSchedule[ENDING BALANCE],ROW()-ROW(PaymentSchedule[[#Headers],[BEGINNING BALANCE]])-1)),"")</f>
        <v/>
      </c>
      <c r="E115" s="14" t="str">
        <f ca="1">IF(PaymentSchedule[[#This Row],[PMT NO]]&lt;&gt;"",ScheduledPayment,"")</f>
        <v/>
      </c>
      <c r="F11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1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15" s="14" t="str">
        <f ca="1">IF(PaymentSchedule[[#This Row],[PMT NO]]&lt;&gt;"",PaymentSchedule[[#This Row],[TOTAL PAYMENT]]-PaymentSchedule[[#This Row],[INTEREST]],"")</f>
        <v/>
      </c>
      <c r="I115" s="14" t="str">
        <f ca="1">IF(PaymentSchedule[[#This Row],[PMT NO]]&lt;&gt;"",PaymentSchedule[[#This Row],[BEGINNING BALANCE]]*(InterestRate/PaymentsPerYear),"")</f>
        <v/>
      </c>
      <c r="J115" s="14" t="str">
        <f ca="1">IF(PaymentSchedule[[#This Row],[PMT NO]]&lt;&gt;"",IF(PaymentSchedule[[#This Row],[SCHEDULED PAYMENT]]+PaymentSchedule[[#This Row],[EXTRA PAYMENT]]&lt;=PaymentSchedule[[#This Row],[BEGINNING BALANCE]],PaymentSchedule[[#This Row],[BEGINNING BALANCE]]-PaymentSchedule[[#This Row],[PRINCIPAL]],0),"")</f>
        <v/>
      </c>
      <c r="K115" s="14" t="str">
        <f ca="1">IF(PaymentSchedule[[#This Row],[PMT NO]]&lt;&gt;"",SUM(INDEX(PaymentSchedule[INTEREST],1,1):PaymentSchedule[[#This Row],[INTEREST]]),"")</f>
        <v/>
      </c>
      <c r="L115" s="25">
        <f t="shared" si="4"/>
        <v>0</v>
      </c>
      <c r="M115" s="25">
        <f t="shared" si="5"/>
        <v>0</v>
      </c>
      <c r="N115" s="25">
        <f t="shared" si="6"/>
        <v>0</v>
      </c>
      <c r="O115" s="25" t="e">
        <f ca="1">PaymentSchedule[[#This Row],[HOA]]+PaymentSchedule[[#This Row],[TAXES]]+PaymentSchedule[[#This Row],[INSURANCE]]+PaymentSchedule[[#This Row],[TOTAL PAYMENT]]</f>
        <v>#VALUE!</v>
      </c>
      <c r="P115" s="25" t="e">
        <f ca="1">P114+PaymentSchedule[[#This Row],[TOTAL MONTHLY PAYMENTS]]</f>
        <v>#VALUE!</v>
      </c>
    </row>
    <row r="116" spans="2:16">
      <c r="B116" s="10" t="str">
        <f ca="1">IF(LoanIsGood,IF(ROW()-ROW(PaymentSchedule[[#Headers],[PMT NO]])&gt;ScheduledNumberOfPayments,"",ROW()-ROW(PaymentSchedule[[#Headers],[PMT NO]])),"")</f>
        <v/>
      </c>
      <c r="C116" s="12" t="str">
        <f ca="1">IF(PaymentSchedule[[#This Row],[PMT NO]]&lt;&gt;"",EOMONTH(LoanStartDate,ROW(PaymentSchedule[[#This Row],[PMT NO]])-ROW(PaymentSchedule[[#Headers],[PMT NO]])-2)+DAY(LoanStartDate),"")</f>
        <v/>
      </c>
      <c r="D116" s="14" t="str">
        <f ca="1">IF(PaymentSchedule[[#This Row],[PMT NO]]&lt;&gt;"",IF(ROW()-ROW(PaymentSchedule[[#Headers],[BEGINNING BALANCE]])=1,LoanAmount,INDEX(PaymentSchedule[ENDING BALANCE],ROW()-ROW(PaymentSchedule[[#Headers],[BEGINNING BALANCE]])-1)),"")</f>
        <v/>
      </c>
      <c r="E116" s="14" t="str">
        <f ca="1">IF(PaymentSchedule[[#This Row],[PMT NO]]&lt;&gt;"",ScheduledPayment,"")</f>
        <v/>
      </c>
      <c r="F11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1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16" s="14" t="str">
        <f ca="1">IF(PaymentSchedule[[#This Row],[PMT NO]]&lt;&gt;"",PaymentSchedule[[#This Row],[TOTAL PAYMENT]]-PaymentSchedule[[#This Row],[INTEREST]],"")</f>
        <v/>
      </c>
      <c r="I116" s="14" t="str">
        <f ca="1">IF(PaymentSchedule[[#This Row],[PMT NO]]&lt;&gt;"",PaymentSchedule[[#This Row],[BEGINNING BALANCE]]*(InterestRate/PaymentsPerYear),"")</f>
        <v/>
      </c>
      <c r="J116" s="14" t="str">
        <f ca="1">IF(PaymentSchedule[[#This Row],[PMT NO]]&lt;&gt;"",IF(PaymentSchedule[[#This Row],[SCHEDULED PAYMENT]]+PaymentSchedule[[#This Row],[EXTRA PAYMENT]]&lt;=PaymentSchedule[[#This Row],[BEGINNING BALANCE]],PaymentSchedule[[#This Row],[BEGINNING BALANCE]]-PaymentSchedule[[#This Row],[PRINCIPAL]],0),"")</f>
        <v/>
      </c>
      <c r="K116" s="14" t="str">
        <f ca="1">IF(PaymentSchedule[[#This Row],[PMT NO]]&lt;&gt;"",SUM(INDEX(PaymentSchedule[INTEREST],1,1):PaymentSchedule[[#This Row],[INTEREST]]),"")</f>
        <v/>
      </c>
      <c r="L116" s="25">
        <f t="shared" si="4"/>
        <v>0</v>
      </c>
      <c r="M116" s="25">
        <f t="shared" si="5"/>
        <v>0</v>
      </c>
      <c r="N116" s="25">
        <f t="shared" si="6"/>
        <v>0</v>
      </c>
      <c r="O116" s="25" t="e">
        <f ca="1">PaymentSchedule[[#This Row],[HOA]]+PaymentSchedule[[#This Row],[TAXES]]+PaymentSchedule[[#This Row],[INSURANCE]]+PaymentSchedule[[#This Row],[TOTAL PAYMENT]]</f>
        <v>#VALUE!</v>
      </c>
      <c r="P116" s="25" t="e">
        <f ca="1">P115+PaymentSchedule[[#This Row],[TOTAL MONTHLY PAYMENTS]]</f>
        <v>#VALUE!</v>
      </c>
    </row>
    <row r="117" spans="2:16">
      <c r="B117" s="10" t="str">
        <f ca="1">IF(LoanIsGood,IF(ROW()-ROW(PaymentSchedule[[#Headers],[PMT NO]])&gt;ScheduledNumberOfPayments,"",ROW()-ROW(PaymentSchedule[[#Headers],[PMT NO]])),"")</f>
        <v/>
      </c>
      <c r="C117" s="12" t="str">
        <f ca="1">IF(PaymentSchedule[[#This Row],[PMT NO]]&lt;&gt;"",EOMONTH(LoanStartDate,ROW(PaymentSchedule[[#This Row],[PMT NO]])-ROW(PaymentSchedule[[#Headers],[PMT NO]])-2)+DAY(LoanStartDate),"")</f>
        <v/>
      </c>
      <c r="D117" s="14" t="str">
        <f ca="1">IF(PaymentSchedule[[#This Row],[PMT NO]]&lt;&gt;"",IF(ROW()-ROW(PaymentSchedule[[#Headers],[BEGINNING BALANCE]])=1,LoanAmount,INDEX(PaymentSchedule[ENDING BALANCE],ROW()-ROW(PaymentSchedule[[#Headers],[BEGINNING BALANCE]])-1)),"")</f>
        <v/>
      </c>
      <c r="E117" s="14" t="str">
        <f ca="1">IF(PaymentSchedule[[#This Row],[PMT NO]]&lt;&gt;"",ScheduledPayment,"")</f>
        <v/>
      </c>
      <c r="F11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1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17" s="14" t="str">
        <f ca="1">IF(PaymentSchedule[[#This Row],[PMT NO]]&lt;&gt;"",PaymentSchedule[[#This Row],[TOTAL PAYMENT]]-PaymentSchedule[[#This Row],[INTEREST]],"")</f>
        <v/>
      </c>
      <c r="I117" s="14" t="str">
        <f ca="1">IF(PaymentSchedule[[#This Row],[PMT NO]]&lt;&gt;"",PaymentSchedule[[#This Row],[BEGINNING BALANCE]]*(InterestRate/PaymentsPerYear),"")</f>
        <v/>
      </c>
      <c r="J117" s="14" t="str">
        <f ca="1">IF(PaymentSchedule[[#This Row],[PMT NO]]&lt;&gt;"",IF(PaymentSchedule[[#This Row],[SCHEDULED PAYMENT]]+PaymentSchedule[[#This Row],[EXTRA PAYMENT]]&lt;=PaymentSchedule[[#This Row],[BEGINNING BALANCE]],PaymentSchedule[[#This Row],[BEGINNING BALANCE]]-PaymentSchedule[[#This Row],[PRINCIPAL]],0),"")</f>
        <v/>
      </c>
      <c r="K117" s="14" t="str">
        <f ca="1">IF(PaymentSchedule[[#This Row],[PMT NO]]&lt;&gt;"",SUM(INDEX(PaymentSchedule[INTEREST],1,1):PaymentSchedule[[#This Row],[INTEREST]]),"")</f>
        <v/>
      </c>
      <c r="L117" s="25">
        <f t="shared" si="4"/>
        <v>0</v>
      </c>
      <c r="M117" s="25">
        <f t="shared" si="5"/>
        <v>0</v>
      </c>
      <c r="N117" s="25">
        <f t="shared" si="6"/>
        <v>0</v>
      </c>
      <c r="O117" s="25" t="e">
        <f ca="1">PaymentSchedule[[#This Row],[HOA]]+PaymentSchedule[[#This Row],[TAXES]]+PaymentSchedule[[#This Row],[INSURANCE]]+PaymentSchedule[[#This Row],[TOTAL PAYMENT]]</f>
        <v>#VALUE!</v>
      </c>
      <c r="P117" s="25" t="e">
        <f ca="1">P116+PaymentSchedule[[#This Row],[TOTAL MONTHLY PAYMENTS]]</f>
        <v>#VALUE!</v>
      </c>
    </row>
    <row r="118" spans="2:16">
      <c r="B118" s="10" t="str">
        <f ca="1">IF(LoanIsGood,IF(ROW()-ROW(PaymentSchedule[[#Headers],[PMT NO]])&gt;ScheduledNumberOfPayments,"",ROW()-ROW(PaymentSchedule[[#Headers],[PMT NO]])),"")</f>
        <v/>
      </c>
      <c r="C118" s="12" t="str">
        <f ca="1">IF(PaymentSchedule[[#This Row],[PMT NO]]&lt;&gt;"",EOMONTH(LoanStartDate,ROW(PaymentSchedule[[#This Row],[PMT NO]])-ROW(PaymentSchedule[[#Headers],[PMT NO]])-2)+DAY(LoanStartDate),"")</f>
        <v/>
      </c>
      <c r="D118" s="14" t="str">
        <f ca="1">IF(PaymentSchedule[[#This Row],[PMT NO]]&lt;&gt;"",IF(ROW()-ROW(PaymentSchedule[[#Headers],[BEGINNING BALANCE]])=1,LoanAmount,INDEX(PaymentSchedule[ENDING BALANCE],ROW()-ROW(PaymentSchedule[[#Headers],[BEGINNING BALANCE]])-1)),"")</f>
        <v/>
      </c>
      <c r="E118" s="14" t="str">
        <f ca="1">IF(PaymentSchedule[[#This Row],[PMT NO]]&lt;&gt;"",ScheduledPayment,"")</f>
        <v/>
      </c>
      <c r="F11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1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18" s="14" t="str">
        <f ca="1">IF(PaymentSchedule[[#This Row],[PMT NO]]&lt;&gt;"",PaymentSchedule[[#This Row],[TOTAL PAYMENT]]-PaymentSchedule[[#This Row],[INTEREST]],"")</f>
        <v/>
      </c>
      <c r="I118" s="14" t="str">
        <f ca="1">IF(PaymentSchedule[[#This Row],[PMT NO]]&lt;&gt;"",PaymentSchedule[[#This Row],[BEGINNING BALANCE]]*(InterestRate/PaymentsPerYear),"")</f>
        <v/>
      </c>
      <c r="J118" s="14" t="str">
        <f ca="1">IF(PaymentSchedule[[#This Row],[PMT NO]]&lt;&gt;"",IF(PaymentSchedule[[#This Row],[SCHEDULED PAYMENT]]+PaymentSchedule[[#This Row],[EXTRA PAYMENT]]&lt;=PaymentSchedule[[#This Row],[BEGINNING BALANCE]],PaymentSchedule[[#This Row],[BEGINNING BALANCE]]-PaymentSchedule[[#This Row],[PRINCIPAL]],0),"")</f>
        <v/>
      </c>
      <c r="K118" s="14" t="str">
        <f ca="1">IF(PaymentSchedule[[#This Row],[PMT NO]]&lt;&gt;"",SUM(INDEX(PaymentSchedule[INTEREST],1,1):PaymentSchedule[[#This Row],[INTEREST]]),"")</f>
        <v/>
      </c>
      <c r="L118" s="25">
        <f t="shared" si="4"/>
        <v>0</v>
      </c>
      <c r="M118" s="25">
        <f t="shared" si="5"/>
        <v>0</v>
      </c>
      <c r="N118" s="25">
        <f t="shared" si="6"/>
        <v>0</v>
      </c>
      <c r="O118" s="25" t="e">
        <f ca="1">PaymentSchedule[[#This Row],[HOA]]+PaymentSchedule[[#This Row],[TAXES]]+PaymentSchedule[[#This Row],[INSURANCE]]+PaymentSchedule[[#This Row],[TOTAL PAYMENT]]</f>
        <v>#VALUE!</v>
      </c>
      <c r="P118" s="25" t="e">
        <f ca="1">P117+PaymentSchedule[[#This Row],[TOTAL MONTHLY PAYMENTS]]</f>
        <v>#VALUE!</v>
      </c>
    </row>
    <row r="119" spans="2:16">
      <c r="B119" s="10" t="str">
        <f ca="1">IF(LoanIsGood,IF(ROW()-ROW(PaymentSchedule[[#Headers],[PMT NO]])&gt;ScheduledNumberOfPayments,"",ROW()-ROW(PaymentSchedule[[#Headers],[PMT NO]])),"")</f>
        <v/>
      </c>
      <c r="C119" s="12" t="str">
        <f ca="1">IF(PaymentSchedule[[#This Row],[PMT NO]]&lt;&gt;"",EOMONTH(LoanStartDate,ROW(PaymentSchedule[[#This Row],[PMT NO]])-ROW(PaymentSchedule[[#Headers],[PMT NO]])-2)+DAY(LoanStartDate),"")</f>
        <v/>
      </c>
      <c r="D119" s="14" t="str">
        <f ca="1">IF(PaymentSchedule[[#This Row],[PMT NO]]&lt;&gt;"",IF(ROW()-ROW(PaymentSchedule[[#Headers],[BEGINNING BALANCE]])=1,LoanAmount,INDEX(PaymentSchedule[ENDING BALANCE],ROW()-ROW(PaymentSchedule[[#Headers],[BEGINNING BALANCE]])-1)),"")</f>
        <v/>
      </c>
      <c r="E119" s="14" t="str">
        <f ca="1">IF(PaymentSchedule[[#This Row],[PMT NO]]&lt;&gt;"",ScheduledPayment,"")</f>
        <v/>
      </c>
      <c r="F11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1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19" s="14" t="str">
        <f ca="1">IF(PaymentSchedule[[#This Row],[PMT NO]]&lt;&gt;"",PaymentSchedule[[#This Row],[TOTAL PAYMENT]]-PaymentSchedule[[#This Row],[INTEREST]],"")</f>
        <v/>
      </c>
      <c r="I119" s="14" t="str">
        <f ca="1">IF(PaymentSchedule[[#This Row],[PMT NO]]&lt;&gt;"",PaymentSchedule[[#This Row],[BEGINNING BALANCE]]*(InterestRate/PaymentsPerYear),"")</f>
        <v/>
      </c>
      <c r="J119" s="14" t="str">
        <f ca="1">IF(PaymentSchedule[[#This Row],[PMT NO]]&lt;&gt;"",IF(PaymentSchedule[[#This Row],[SCHEDULED PAYMENT]]+PaymentSchedule[[#This Row],[EXTRA PAYMENT]]&lt;=PaymentSchedule[[#This Row],[BEGINNING BALANCE]],PaymentSchedule[[#This Row],[BEGINNING BALANCE]]-PaymentSchedule[[#This Row],[PRINCIPAL]],0),"")</f>
        <v/>
      </c>
      <c r="K119" s="14" t="str">
        <f ca="1">IF(PaymentSchedule[[#This Row],[PMT NO]]&lt;&gt;"",SUM(INDEX(PaymentSchedule[INTEREST],1,1):PaymentSchedule[[#This Row],[INTEREST]]),"")</f>
        <v/>
      </c>
      <c r="L119" s="25">
        <f t="shared" si="4"/>
        <v>0</v>
      </c>
      <c r="M119" s="25">
        <f t="shared" si="5"/>
        <v>0</v>
      </c>
      <c r="N119" s="25">
        <f t="shared" si="6"/>
        <v>0</v>
      </c>
      <c r="O119" s="25" t="e">
        <f ca="1">PaymentSchedule[[#This Row],[HOA]]+PaymentSchedule[[#This Row],[TAXES]]+PaymentSchedule[[#This Row],[INSURANCE]]+PaymentSchedule[[#This Row],[TOTAL PAYMENT]]</f>
        <v>#VALUE!</v>
      </c>
      <c r="P119" s="25" t="e">
        <f ca="1">P118+PaymentSchedule[[#This Row],[TOTAL MONTHLY PAYMENTS]]</f>
        <v>#VALUE!</v>
      </c>
    </row>
    <row r="120" spans="2:16">
      <c r="B120" s="10" t="str">
        <f ca="1">IF(LoanIsGood,IF(ROW()-ROW(PaymentSchedule[[#Headers],[PMT NO]])&gt;ScheduledNumberOfPayments,"",ROW()-ROW(PaymentSchedule[[#Headers],[PMT NO]])),"")</f>
        <v/>
      </c>
      <c r="C120" s="12" t="str">
        <f ca="1">IF(PaymentSchedule[[#This Row],[PMT NO]]&lt;&gt;"",EOMONTH(LoanStartDate,ROW(PaymentSchedule[[#This Row],[PMT NO]])-ROW(PaymentSchedule[[#Headers],[PMT NO]])-2)+DAY(LoanStartDate),"")</f>
        <v/>
      </c>
      <c r="D120" s="14" t="str">
        <f ca="1">IF(PaymentSchedule[[#This Row],[PMT NO]]&lt;&gt;"",IF(ROW()-ROW(PaymentSchedule[[#Headers],[BEGINNING BALANCE]])=1,LoanAmount,INDEX(PaymentSchedule[ENDING BALANCE],ROW()-ROW(PaymentSchedule[[#Headers],[BEGINNING BALANCE]])-1)),"")</f>
        <v/>
      </c>
      <c r="E120" s="14" t="str">
        <f ca="1">IF(PaymentSchedule[[#This Row],[PMT NO]]&lt;&gt;"",ScheduledPayment,"")</f>
        <v/>
      </c>
      <c r="F12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2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20" s="14" t="str">
        <f ca="1">IF(PaymentSchedule[[#This Row],[PMT NO]]&lt;&gt;"",PaymentSchedule[[#This Row],[TOTAL PAYMENT]]-PaymentSchedule[[#This Row],[INTEREST]],"")</f>
        <v/>
      </c>
      <c r="I120" s="14" t="str">
        <f ca="1">IF(PaymentSchedule[[#This Row],[PMT NO]]&lt;&gt;"",PaymentSchedule[[#This Row],[BEGINNING BALANCE]]*(InterestRate/PaymentsPerYear),"")</f>
        <v/>
      </c>
      <c r="J120" s="14" t="str">
        <f ca="1">IF(PaymentSchedule[[#This Row],[PMT NO]]&lt;&gt;"",IF(PaymentSchedule[[#This Row],[SCHEDULED PAYMENT]]+PaymentSchedule[[#This Row],[EXTRA PAYMENT]]&lt;=PaymentSchedule[[#This Row],[BEGINNING BALANCE]],PaymentSchedule[[#This Row],[BEGINNING BALANCE]]-PaymentSchedule[[#This Row],[PRINCIPAL]],0),"")</f>
        <v/>
      </c>
      <c r="K120" s="14" t="str">
        <f ca="1">IF(PaymentSchedule[[#This Row],[PMT NO]]&lt;&gt;"",SUM(INDEX(PaymentSchedule[INTEREST],1,1):PaymentSchedule[[#This Row],[INTEREST]]),"")</f>
        <v/>
      </c>
      <c r="L120" s="25">
        <f t="shared" si="4"/>
        <v>0</v>
      </c>
      <c r="M120" s="25">
        <f t="shared" si="5"/>
        <v>0</v>
      </c>
      <c r="N120" s="25">
        <f t="shared" si="6"/>
        <v>0</v>
      </c>
      <c r="O120" s="25" t="e">
        <f ca="1">PaymentSchedule[[#This Row],[HOA]]+PaymentSchedule[[#This Row],[TAXES]]+PaymentSchedule[[#This Row],[INSURANCE]]+PaymentSchedule[[#This Row],[TOTAL PAYMENT]]</f>
        <v>#VALUE!</v>
      </c>
      <c r="P120" s="25" t="e">
        <f ca="1">P119+PaymentSchedule[[#This Row],[TOTAL MONTHLY PAYMENTS]]</f>
        <v>#VALUE!</v>
      </c>
    </row>
    <row r="121" spans="2:16">
      <c r="B121" s="10" t="str">
        <f ca="1">IF(LoanIsGood,IF(ROW()-ROW(PaymentSchedule[[#Headers],[PMT NO]])&gt;ScheduledNumberOfPayments,"",ROW()-ROW(PaymentSchedule[[#Headers],[PMT NO]])),"")</f>
        <v/>
      </c>
      <c r="C121" s="12" t="str">
        <f ca="1">IF(PaymentSchedule[[#This Row],[PMT NO]]&lt;&gt;"",EOMONTH(LoanStartDate,ROW(PaymentSchedule[[#This Row],[PMT NO]])-ROW(PaymentSchedule[[#Headers],[PMT NO]])-2)+DAY(LoanStartDate),"")</f>
        <v/>
      </c>
      <c r="D121" s="14" t="str">
        <f ca="1">IF(PaymentSchedule[[#This Row],[PMT NO]]&lt;&gt;"",IF(ROW()-ROW(PaymentSchedule[[#Headers],[BEGINNING BALANCE]])=1,LoanAmount,INDEX(PaymentSchedule[ENDING BALANCE],ROW()-ROW(PaymentSchedule[[#Headers],[BEGINNING BALANCE]])-1)),"")</f>
        <v/>
      </c>
      <c r="E121" s="14" t="str">
        <f ca="1">IF(PaymentSchedule[[#This Row],[PMT NO]]&lt;&gt;"",ScheduledPayment,"")</f>
        <v/>
      </c>
      <c r="F12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2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21" s="14" t="str">
        <f ca="1">IF(PaymentSchedule[[#This Row],[PMT NO]]&lt;&gt;"",PaymentSchedule[[#This Row],[TOTAL PAYMENT]]-PaymentSchedule[[#This Row],[INTEREST]],"")</f>
        <v/>
      </c>
      <c r="I121" s="14" t="str">
        <f ca="1">IF(PaymentSchedule[[#This Row],[PMT NO]]&lt;&gt;"",PaymentSchedule[[#This Row],[BEGINNING BALANCE]]*(InterestRate/PaymentsPerYear),"")</f>
        <v/>
      </c>
      <c r="J121" s="14" t="str">
        <f ca="1">IF(PaymentSchedule[[#This Row],[PMT NO]]&lt;&gt;"",IF(PaymentSchedule[[#This Row],[SCHEDULED PAYMENT]]+PaymentSchedule[[#This Row],[EXTRA PAYMENT]]&lt;=PaymentSchedule[[#This Row],[BEGINNING BALANCE]],PaymentSchedule[[#This Row],[BEGINNING BALANCE]]-PaymentSchedule[[#This Row],[PRINCIPAL]],0),"")</f>
        <v/>
      </c>
      <c r="K121" s="14" t="str">
        <f ca="1">IF(PaymentSchedule[[#This Row],[PMT NO]]&lt;&gt;"",SUM(INDEX(PaymentSchedule[INTEREST],1,1):PaymentSchedule[[#This Row],[INTEREST]]),"")</f>
        <v/>
      </c>
      <c r="L121" s="25">
        <f t="shared" si="4"/>
        <v>0</v>
      </c>
      <c r="M121" s="25">
        <f t="shared" si="5"/>
        <v>0</v>
      </c>
      <c r="N121" s="25">
        <f t="shared" si="6"/>
        <v>0</v>
      </c>
      <c r="O121" s="25" t="e">
        <f ca="1">PaymentSchedule[[#This Row],[HOA]]+PaymentSchedule[[#This Row],[TAXES]]+PaymentSchedule[[#This Row],[INSURANCE]]+PaymentSchedule[[#This Row],[TOTAL PAYMENT]]</f>
        <v>#VALUE!</v>
      </c>
      <c r="P121" s="25" t="e">
        <f ca="1">P120+PaymentSchedule[[#This Row],[TOTAL MONTHLY PAYMENTS]]</f>
        <v>#VALUE!</v>
      </c>
    </row>
    <row r="122" spans="2:16">
      <c r="B122" s="10" t="str">
        <f ca="1">IF(LoanIsGood,IF(ROW()-ROW(PaymentSchedule[[#Headers],[PMT NO]])&gt;ScheduledNumberOfPayments,"",ROW()-ROW(PaymentSchedule[[#Headers],[PMT NO]])),"")</f>
        <v/>
      </c>
      <c r="C122" s="12" t="str">
        <f ca="1">IF(PaymentSchedule[[#This Row],[PMT NO]]&lt;&gt;"",EOMONTH(LoanStartDate,ROW(PaymentSchedule[[#This Row],[PMT NO]])-ROW(PaymentSchedule[[#Headers],[PMT NO]])-2)+DAY(LoanStartDate),"")</f>
        <v/>
      </c>
      <c r="D122" s="14" t="str">
        <f ca="1">IF(PaymentSchedule[[#This Row],[PMT NO]]&lt;&gt;"",IF(ROW()-ROW(PaymentSchedule[[#Headers],[BEGINNING BALANCE]])=1,LoanAmount,INDEX(PaymentSchedule[ENDING BALANCE],ROW()-ROW(PaymentSchedule[[#Headers],[BEGINNING BALANCE]])-1)),"")</f>
        <v/>
      </c>
      <c r="E122" s="14" t="str">
        <f ca="1">IF(PaymentSchedule[[#This Row],[PMT NO]]&lt;&gt;"",ScheduledPayment,"")</f>
        <v/>
      </c>
      <c r="F12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2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22" s="14" t="str">
        <f ca="1">IF(PaymentSchedule[[#This Row],[PMT NO]]&lt;&gt;"",PaymentSchedule[[#This Row],[TOTAL PAYMENT]]-PaymentSchedule[[#This Row],[INTEREST]],"")</f>
        <v/>
      </c>
      <c r="I122" s="14" t="str">
        <f ca="1">IF(PaymentSchedule[[#This Row],[PMT NO]]&lt;&gt;"",PaymentSchedule[[#This Row],[BEGINNING BALANCE]]*(InterestRate/PaymentsPerYear),"")</f>
        <v/>
      </c>
      <c r="J122" s="14" t="str">
        <f ca="1">IF(PaymentSchedule[[#This Row],[PMT NO]]&lt;&gt;"",IF(PaymentSchedule[[#This Row],[SCHEDULED PAYMENT]]+PaymentSchedule[[#This Row],[EXTRA PAYMENT]]&lt;=PaymentSchedule[[#This Row],[BEGINNING BALANCE]],PaymentSchedule[[#This Row],[BEGINNING BALANCE]]-PaymentSchedule[[#This Row],[PRINCIPAL]],0),"")</f>
        <v/>
      </c>
      <c r="K122" s="14" t="str">
        <f ca="1">IF(PaymentSchedule[[#This Row],[PMT NO]]&lt;&gt;"",SUM(INDEX(PaymentSchedule[INTEREST],1,1):PaymentSchedule[[#This Row],[INTEREST]]),"")</f>
        <v/>
      </c>
      <c r="L122" s="25">
        <f t="shared" si="4"/>
        <v>0</v>
      </c>
      <c r="M122" s="25">
        <f t="shared" si="5"/>
        <v>0</v>
      </c>
      <c r="N122" s="25">
        <f t="shared" si="6"/>
        <v>0</v>
      </c>
      <c r="O122" s="25" t="e">
        <f ca="1">PaymentSchedule[[#This Row],[HOA]]+PaymentSchedule[[#This Row],[TAXES]]+PaymentSchedule[[#This Row],[INSURANCE]]+PaymentSchedule[[#This Row],[TOTAL PAYMENT]]</f>
        <v>#VALUE!</v>
      </c>
      <c r="P122" s="25" t="e">
        <f ca="1">P121+PaymentSchedule[[#This Row],[TOTAL MONTHLY PAYMENTS]]</f>
        <v>#VALUE!</v>
      </c>
    </row>
    <row r="123" spans="2:16">
      <c r="B123" s="10" t="str">
        <f ca="1">IF(LoanIsGood,IF(ROW()-ROW(PaymentSchedule[[#Headers],[PMT NO]])&gt;ScheduledNumberOfPayments,"",ROW()-ROW(PaymentSchedule[[#Headers],[PMT NO]])),"")</f>
        <v/>
      </c>
      <c r="C123" s="12" t="str">
        <f ca="1">IF(PaymentSchedule[[#This Row],[PMT NO]]&lt;&gt;"",EOMONTH(LoanStartDate,ROW(PaymentSchedule[[#This Row],[PMT NO]])-ROW(PaymentSchedule[[#Headers],[PMT NO]])-2)+DAY(LoanStartDate),"")</f>
        <v/>
      </c>
      <c r="D123" s="14" t="str">
        <f ca="1">IF(PaymentSchedule[[#This Row],[PMT NO]]&lt;&gt;"",IF(ROW()-ROW(PaymentSchedule[[#Headers],[BEGINNING BALANCE]])=1,LoanAmount,INDEX(PaymentSchedule[ENDING BALANCE],ROW()-ROW(PaymentSchedule[[#Headers],[BEGINNING BALANCE]])-1)),"")</f>
        <v/>
      </c>
      <c r="E123" s="14" t="str">
        <f ca="1">IF(PaymentSchedule[[#This Row],[PMT NO]]&lt;&gt;"",ScheduledPayment,"")</f>
        <v/>
      </c>
      <c r="F12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2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23" s="14" t="str">
        <f ca="1">IF(PaymentSchedule[[#This Row],[PMT NO]]&lt;&gt;"",PaymentSchedule[[#This Row],[TOTAL PAYMENT]]-PaymentSchedule[[#This Row],[INTEREST]],"")</f>
        <v/>
      </c>
      <c r="I123" s="14" t="str">
        <f ca="1">IF(PaymentSchedule[[#This Row],[PMT NO]]&lt;&gt;"",PaymentSchedule[[#This Row],[BEGINNING BALANCE]]*(InterestRate/PaymentsPerYear),"")</f>
        <v/>
      </c>
      <c r="J123" s="14" t="str">
        <f ca="1">IF(PaymentSchedule[[#This Row],[PMT NO]]&lt;&gt;"",IF(PaymentSchedule[[#This Row],[SCHEDULED PAYMENT]]+PaymentSchedule[[#This Row],[EXTRA PAYMENT]]&lt;=PaymentSchedule[[#This Row],[BEGINNING BALANCE]],PaymentSchedule[[#This Row],[BEGINNING BALANCE]]-PaymentSchedule[[#This Row],[PRINCIPAL]],0),"")</f>
        <v/>
      </c>
      <c r="K123" s="14" t="str">
        <f ca="1">IF(PaymentSchedule[[#This Row],[PMT NO]]&lt;&gt;"",SUM(INDEX(PaymentSchedule[INTEREST],1,1):PaymentSchedule[[#This Row],[INTEREST]]),"")</f>
        <v/>
      </c>
      <c r="L123" s="25">
        <f t="shared" si="4"/>
        <v>0</v>
      </c>
      <c r="M123" s="25">
        <f t="shared" si="5"/>
        <v>0</v>
      </c>
      <c r="N123" s="25">
        <f t="shared" si="6"/>
        <v>0</v>
      </c>
      <c r="O123" s="25" t="e">
        <f ca="1">PaymentSchedule[[#This Row],[HOA]]+PaymentSchedule[[#This Row],[TAXES]]+PaymentSchedule[[#This Row],[INSURANCE]]+PaymentSchedule[[#This Row],[TOTAL PAYMENT]]</f>
        <v>#VALUE!</v>
      </c>
      <c r="P123" s="25" t="e">
        <f ca="1">P122+PaymentSchedule[[#This Row],[TOTAL MONTHLY PAYMENTS]]</f>
        <v>#VALUE!</v>
      </c>
    </row>
    <row r="124" spans="2:16">
      <c r="B124" s="10" t="str">
        <f ca="1">IF(LoanIsGood,IF(ROW()-ROW(PaymentSchedule[[#Headers],[PMT NO]])&gt;ScheduledNumberOfPayments,"",ROW()-ROW(PaymentSchedule[[#Headers],[PMT NO]])),"")</f>
        <v/>
      </c>
      <c r="C124" s="12" t="str">
        <f ca="1">IF(PaymentSchedule[[#This Row],[PMT NO]]&lt;&gt;"",EOMONTH(LoanStartDate,ROW(PaymentSchedule[[#This Row],[PMT NO]])-ROW(PaymentSchedule[[#Headers],[PMT NO]])-2)+DAY(LoanStartDate),"")</f>
        <v/>
      </c>
      <c r="D124" s="14" t="str">
        <f ca="1">IF(PaymentSchedule[[#This Row],[PMT NO]]&lt;&gt;"",IF(ROW()-ROW(PaymentSchedule[[#Headers],[BEGINNING BALANCE]])=1,LoanAmount,INDEX(PaymentSchedule[ENDING BALANCE],ROW()-ROW(PaymentSchedule[[#Headers],[BEGINNING BALANCE]])-1)),"")</f>
        <v/>
      </c>
      <c r="E124" s="14" t="str">
        <f ca="1">IF(PaymentSchedule[[#This Row],[PMT NO]]&lt;&gt;"",ScheduledPayment,"")</f>
        <v/>
      </c>
      <c r="F12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2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24" s="14" t="str">
        <f ca="1">IF(PaymentSchedule[[#This Row],[PMT NO]]&lt;&gt;"",PaymentSchedule[[#This Row],[TOTAL PAYMENT]]-PaymentSchedule[[#This Row],[INTEREST]],"")</f>
        <v/>
      </c>
      <c r="I124" s="14" t="str">
        <f ca="1">IF(PaymentSchedule[[#This Row],[PMT NO]]&lt;&gt;"",PaymentSchedule[[#This Row],[BEGINNING BALANCE]]*(InterestRate/PaymentsPerYear),"")</f>
        <v/>
      </c>
      <c r="J124" s="14" t="str">
        <f ca="1">IF(PaymentSchedule[[#This Row],[PMT NO]]&lt;&gt;"",IF(PaymentSchedule[[#This Row],[SCHEDULED PAYMENT]]+PaymentSchedule[[#This Row],[EXTRA PAYMENT]]&lt;=PaymentSchedule[[#This Row],[BEGINNING BALANCE]],PaymentSchedule[[#This Row],[BEGINNING BALANCE]]-PaymentSchedule[[#This Row],[PRINCIPAL]],0),"")</f>
        <v/>
      </c>
      <c r="K124" s="14" t="str">
        <f ca="1">IF(PaymentSchedule[[#This Row],[PMT NO]]&lt;&gt;"",SUM(INDEX(PaymentSchedule[INTEREST],1,1):PaymentSchedule[[#This Row],[INTEREST]]),"")</f>
        <v/>
      </c>
      <c r="L124" s="25">
        <f t="shared" si="4"/>
        <v>0</v>
      </c>
      <c r="M124" s="25">
        <f t="shared" si="5"/>
        <v>0</v>
      </c>
      <c r="N124" s="25">
        <f t="shared" si="6"/>
        <v>0</v>
      </c>
      <c r="O124" s="25" t="e">
        <f ca="1">PaymentSchedule[[#This Row],[HOA]]+PaymentSchedule[[#This Row],[TAXES]]+PaymentSchedule[[#This Row],[INSURANCE]]+PaymentSchedule[[#This Row],[TOTAL PAYMENT]]</f>
        <v>#VALUE!</v>
      </c>
      <c r="P124" s="25" t="e">
        <f ca="1">P123+PaymentSchedule[[#This Row],[TOTAL MONTHLY PAYMENTS]]</f>
        <v>#VALUE!</v>
      </c>
    </row>
    <row r="125" spans="2:16">
      <c r="B125" s="10" t="str">
        <f ca="1">IF(LoanIsGood,IF(ROW()-ROW(PaymentSchedule[[#Headers],[PMT NO]])&gt;ScheduledNumberOfPayments,"",ROW()-ROW(PaymentSchedule[[#Headers],[PMT NO]])),"")</f>
        <v/>
      </c>
      <c r="C125" s="12" t="str">
        <f ca="1">IF(PaymentSchedule[[#This Row],[PMT NO]]&lt;&gt;"",EOMONTH(LoanStartDate,ROW(PaymentSchedule[[#This Row],[PMT NO]])-ROW(PaymentSchedule[[#Headers],[PMT NO]])-2)+DAY(LoanStartDate),"")</f>
        <v/>
      </c>
      <c r="D125" s="14" t="str">
        <f ca="1">IF(PaymentSchedule[[#This Row],[PMT NO]]&lt;&gt;"",IF(ROW()-ROW(PaymentSchedule[[#Headers],[BEGINNING BALANCE]])=1,LoanAmount,INDEX(PaymentSchedule[ENDING BALANCE],ROW()-ROW(PaymentSchedule[[#Headers],[BEGINNING BALANCE]])-1)),"")</f>
        <v/>
      </c>
      <c r="E125" s="14" t="str">
        <f ca="1">IF(PaymentSchedule[[#This Row],[PMT NO]]&lt;&gt;"",ScheduledPayment,"")</f>
        <v/>
      </c>
      <c r="F12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2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25" s="14" t="str">
        <f ca="1">IF(PaymentSchedule[[#This Row],[PMT NO]]&lt;&gt;"",PaymentSchedule[[#This Row],[TOTAL PAYMENT]]-PaymentSchedule[[#This Row],[INTEREST]],"")</f>
        <v/>
      </c>
      <c r="I125" s="14" t="str">
        <f ca="1">IF(PaymentSchedule[[#This Row],[PMT NO]]&lt;&gt;"",PaymentSchedule[[#This Row],[BEGINNING BALANCE]]*(InterestRate/PaymentsPerYear),"")</f>
        <v/>
      </c>
      <c r="J125" s="14" t="str">
        <f ca="1">IF(PaymentSchedule[[#This Row],[PMT NO]]&lt;&gt;"",IF(PaymentSchedule[[#This Row],[SCHEDULED PAYMENT]]+PaymentSchedule[[#This Row],[EXTRA PAYMENT]]&lt;=PaymentSchedule[[#This Row],[BEGINNING BALANCE]],PaymentSchedule[[#This Row],[BEGINNING BALANCE]]-PaymentSchedule[[#This Row],[PRINCIPAL]],0),"")</f>
        <v/>
      </c>
      <c r="K125" s="14" t="str">
        <f ca="1">IF(PaymentSchedule[[#This Row],[PMT NO]]&lt;&gt;"",SUM(INDEX(PaymentSchedule[INTEREST],1,1):PaymentSchedule[[#This Row],[INTEREST]]),"")</f>
        <v/>
      </c>
      <c r="L125" s="25">
        <f t="shared" si="4"/>
        <v>0</v>
      </c>
      <c r="M125" s="25">
        <f t="shared" si="5"/>
        <v>0</v>
      </c>
      <c r="N125" s="25">
        <f t="shared" si="6"/>
        <v>0</v>
      </c>
      <c r="O125" s="25" t="e">
        <f ca="1">PaymentSchedule[[#This Row],[HOA]]+PaymentSchedule[[#This Row],[TAXES]]+PaymentSchedule[[#This Row],[INSURANCE]]+PaymentSchedule[[#This Row],[TOTAL PAYMENT]]</f>
        <v>#VALUE!</v>
      </c>
      <c r="P125" s="25" t="e">
        <f ca="1">P124+PaymentSchedule[[#This Row],[TOTAL MONTHLY PAYMENTS]]</f>
        <v>#VALUE!</v>
      </c>
    </row>
    <row r="126" spans="2:16">
      <c r="B126" s="10" t="str">
        <f ca="1">IF(LoanIsGood,IF(ROW()-ROW(PaymentSchedule[[#Headers],[PMT NO]])&gt;ScheduledNumberOfPayments,"",ROW()-ROW(PaymentSchedule[[#Headers],[PMT NO]])),"")</f>
        <v/>
      </c>
      <c r="C126" s="12" t="str">
        <f ca="1">IF(PaymentSchedule[[#This Row],[PMT NO]]&lt;&gt;"",EOMONTH(LoanStartDate,ROW(PaymentSchedule[[#This Row],[PMT NO]])-ROW(PaymentSchedule[[#Headers],[PMT NO]])-2)+DAY(LoanStartDate),"")</f>
        <v/>
      </c>
      <c r="D126" s="14" t="str">
        <f ca="1">IF(PaymentSchedule[[#This Row],[PMT NO]]&lt;&gt;"",IF(ROW()-ROW(PaymentSchedule[[#Headers],[BEGINNING BALANCE]])=1,LoanAmount,INDEX(PaymentSchedule[ENDING BALANCE],ROW()-ROW(PaymentSchedule[[#Headers],[BEGINNING BALANCE]])-1)),"")</f>
        <v/>
      </c>
      <c r="E126" s="14" t="str">
        <f ca="1">IF(PaymentSchedule[[#This Row],[PMT NO]]&lt;&gt;"",ScheduledPayment,"")</f>
        <v/>
      </c>
      <c r="F12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2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26" s="14" t="str">
        <f ca="1">IF(PaymentSchedule[[#This Row],[PMT NO]]&lt;&gt;"",PaymentSchedule[[#This Row],[TOTAL PAYMENT]]-PaymentSchedule[[#This Row],[INTEREST]],"")</f>
        <v/>
      </c>
      <c r="I126" s="14" t="str">
        <f ca="1">IF(PaymentSchedule[[#This Row],[PMT NO]]&lt;&gt;"",PaymentSchedule[[#This Row],[BEGINNING BALANCE]]*(InterestRate/PaymentsPerYear),"")</f>
        <v/>
      </c>
      <c r="J126" s="14" t="str">
        <f ca="1">IF(PaymentSchedule[[#This Row],[PMT NO]]&lt;&gt;"",IF(PaymentSchedule[[#This Row],[SCHEDULED PAYMENT]]+PaymentSchedule[[#This Row],[EXTRA PAYMENT]]&lt;=PaymentSchedule[[#This Row],[BEGINNING BALANCE]],PaymentSchedule[[#This Row],[BEGINNING BALANCE]]-PaymentSchedule[[#This Row],[PRINCIPAL]],0),"")</f>
        <v/>
      </c>
      <c r="K126" s="14" t="str">
        <f ca="1">IF(PaymentSchedule[[#This Row],[PMT NO]]&lt;&gt;"",SUM(INDEX(PaymentSchedule[INTEREST],1,1):PaymentSchedule[[#This Row],[INTEREST]]),"")</f>
        <v/>
      </c>
      <c r="L126" s="25">
        <f t="shared" si="4"/>
        <v>0</v>
      </c>
      <c r="M126" s="25">
        <f t="shared" si="5"/>
        <v>0</v>
      </c>
      <c r="N126" s="25">
        <f t="shared" si="6"/>
        <v>0</v>
      </c>
      <c r="O126" s="25" t="e">
        <f ca="1">PaymentSchedule[[#This Row],[HOA]]+PaymentSchedule[[#This Row],[TAXES]]+PaymentSchedule[[#This Row],[INSURANCE]]+PaymentSchedule[[#This Row],[TOTAL PAYMENT]]</f>
        <v>#VALUE!</v>
      </c>
      <c r="P126" s="25" t="e">
        <f ca="1">P125+PaymentSchedule[[#This Row],[TOTAL MONTHLY PAYMENTS]]</f>
        <v>#VALUE!</v>
      </c>
    </row>
    <row r="127" spans="2:16">
      <c r="B127" s="10" t="str">
        <f ca="1">IF(LoanIsGood,IF(ROW()-ROW(PaymentSchedule[[#Headers],[PMT NO]])&gt;ScheduledNumberOfPayments,"",ROW()-ROW(PaymentSchedule[[#Headers],[PMT NO]])),"")</f>
        <v/>
      </c>
      <c r="C127" s="12" t="str">
        <f ca="1">IF(PaymentSchedule[[#This Row],[PMT NO]]&lt;&gt;"",EOMONTH(LoanStartDate,ROW(PaymentSchedule[[#This Row],[PMT NO]])-ROW(PaymentSchedule[[#Headers],[PMT NO]])-2)+DAY(LoanStartDate),"")</f>
        <v/>
      </c>
      <c r="D127" s="14" t="str">
        <f ca="1">IF(PaymentSchedule[[#This Row],[PMT NO]]&lt;&gt;"",IF(ROW()-ROW(PaymentSchedule[[#Headers],[BEGINNING BALANCE]])=1,LoanAmount,INDEX(PaymentSchedule[ENDING BALANCE],ROW()-ROW(PaymentSchedule[[#Headers],[BEGINNING BALANCE]])-1)),"")</f>
        <v/>
      </c>
      <c r="E127" s="14" t="str">
        <f ca="1">IF(PaymentSchedule[[#This Row],[PMT NO]]&lt;&gt;"",ScheduledPayment,"")</f>
        <v/>
      </c>
      <c r="F12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2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27" s="14" t="str">
        <f ca="1">IF(PaymentSchedule[[#This Row],[PMT NO]]&lt;&gt;"",PaymentSchedule[[#This Row],[TOTAL PAYMENT]]-PaymentSchedule[[#This Row],[INTEREST]],"")</f>
        <v/>
      </c>
      <c r="I127" s="14" t="str">
        <f ca="1">IF(PaymentSchedule[[#This Row],[PMT NO]]&lt;&gt;"",PaymentSchedule[[#This Row],[BEGINNING BALANCE]]*(InterestRate/PaymentsPerYear),"")</f>
        <v/>
      </c>
      <c r="J127" s="14" t="str">
        <f ca="1">IF(PaymentSchedule[[#This Row],[PMT NO]]&lt;&gt;"",IF(PaymentSchedule[[#This Row],[SCHEDULED PAYMENT]]+PaymentSchedule[[#This Row],[EXTRA PAYMENT]]&lt;=PaymentSchedule[[#This Row],[BEGINNING BALANCE]],PaymentSchedule[[#This Row],[BEGINNING BALANCE]]-PaymentSchedule[[#This Row],[PRINCIPAL]],0),"")</f>
        <v/>
      </c>
      <c r="K127" s="14" t="str">
        <f ca="1">IF(PaymentSchedule[[#This Row],[PMT NO]]&lt;&gt;"",SUM(INDEX(PaymentSchedule[INTEREST],1,1):PaymentSchedule[[#This Row],[INTEREST]]),"")</f>
        <v/>
      </c>
      <c r="L127" s="25">
        <f t="shared" si="4"/>
        <v>0</v>
      </c>
      <c r="M127" s="25">
        <f t="shared" si="5"/>
        <v>0</v>
      </c>
      <c r="N127" s="25">
        <f t="shared" si="6"/>
        <v>0</v>
      </c>
      <c r="O127" s="25" t="e">
        <f ca="1">PaymentSchedule[[#This Row],[HOA]]+PaymentSchedule[[#This Row],[TAXES]]+PaymentSchedule[[#This Row],[INSURANCE]]+PaymentSchedule[[#This Row],[TOTAL PAYMENT]]</f>
        <v>#VALUE!</v>
      </c>
      <c r="P127" s="25" t="e">
        <f ca="1">P126+PaymentSchedule[[#This Row],[TOTAL MONTHLY PAYMENTS]]</f>
        <v>#VALUE!</v>
      </c>
    </row>
    <row r="128" spans="2:16">
      <c r="B128" s="10" t="str">
        <f ca="1">IF(LoanIsGood,IF(ROW()-ROW(PaymentSchedule[[#Headers],[PMT NO]])&gt;ScheduledNumberOfPayments,"",ROW()-ROW(PaymentSchedule[[#Headers],[PMT NO]])),"")</f>
        <v/>
      </c>
      <c r="C128" s="12" t="str">
        <f ca="1">IF(PaymentSchedule[[#This Row],[PMT NO]]&lt;&gt;"",EOMONTH(LoanStartDate,ROW(PaymentSchedule[[#This Row],[PMT NO]])-ROW(PaymentSchedule[[#Headers],[PMT NO]])-2)+DAY(LoanStartDate),"")</f>
        <v/>
      </c>
      <c r="D128" s="14" t="str">
        <f ca="1">IF(PaymentSchedule[[#This Row],[PMT NO]]&lt;&gt;"",IF(ROW()-ROW(PaymentSchedule[[#Headers],[BEGINNING BALANCE]])=1,LoanAmount,INDEX(PaymentSchedule[ENDING BALANCE],ROW()-ROW(PaymentSchedule[[#Headers],[BEGINNING BALANCE]])-1)),"")</f>
        <v/>
      </c>
      <c r="E128" s="14" t="str">
        <f ca="1">IF(PaymentSchedule[[#This Row],[PMT NO]]&lt;&gt;"",ScheduledPayment,"")</f>
        <v/>
      </c>
      <c r="F12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2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28" s="14" t="str">
        <f ca="1">IF(PaymentSchedule[[#This Row],[PMT NO]]&lt;&gt;"",PaymentSchedule[[#This Row],[TOTAL PAYMENT]]-PaymentSchedule[[#This Row],[INTEREST]],"")</f>
        <v/>
      </c>
      <c r="I128" s="14" t="str">
        <f ca="1">IF(PaymentSchedule[[#This Row],[PMT NO]]&lt;&gt;"",PaymentSchedule[[#This Row],[BEGINNING BALANCE]]*(InterestRate/PaymentsPerYear),"")</f>
        <v/>
      </c>
      <c r="J128" s="14" t="str">
        <f ca="1">IF(PaymentSchedule[[#This Row],[PMT NO]]&lt;&gt;"",IF(PaymentSchedule[[#This Row],[SCHEDULED PAYMENT]]+PaymentSchedule[[#This Row],[EXTRA PAYMENT]]&lt;=PaymentSchedule[[#This Row],[BEGINNING BALANCE]],PaymentSchedule[[#This Row],[BEGINNING BALANCE]]-PaymentSchedule[[#This Row],[PRINCIPAL]],0),"")</f>
        <v/>
      </c>
      <c r="K128" s="14" t="str">
        <f ca="1">IF(PaymentSchedule[[#This Row],[PMT NO]]&lt;&gt;"",SUM(INDEX(PaymentSchedule[INTEREST],1,1):PaymentSchedule[[#This Row],[INTEREST]]),"")</f>
        <v/>
      </c>
      <c r="L128" s="25">
        <f t="shared" si="4"/>
        <v>0</v>
      </c>
      <c r="M128" s="25">
        <f t="shared" si="5"/>
        <v>0</v>
      </c>
      <c r="N128" s="25">
        <f t="shared" si="6"/>
        <v>0</v>
      </c>
      <c r="O128" s="25" t="e">
        <f ca="1">PaymentSchedule[[#This Row],[HOA]]+PaymentSchedule[[#This Row],[TAXES]]+PaymentSchedule[[#This Row],[INSURANCE]]+PaymentSchedule[[#This Row],[TOTAL PAYMENT]]</f>
        <v>#VALUE!</v>
      </c>
      <c r="P128" s="25" t="e">
        <f ca="1">P127+PaymentSchedule[[#This Row],[TOTAL MONTHLY PAYMENTS]]</f>
        <v>#VALUE!</v>
      </c>
    </row>
    <row r="129" spans="2:16">
      <c r="B129" s="10" t="str">
        <f ca="1">IF(LoanIsGood,IF(ROW()-ROW(PaymentSchedule[[#Headers],[PMT NO]])&gt;ScheduledNumberOfPayments,"",ROW()-ROW(PaymentSchedule[[#Headers],[PMT NO]])),"")</f>
        <v/>
      </c>
      <c r="C129" s="12" t="str">
        <f ca="1">IF(PaymentSchedule[[#This Row],[PMT NO]]&lt;&gt;"",EOMONTH(LoanStartDate,ROW(PaymentSchedule[[#This Row],[PMT NO]])-ROW(PaymentSchedule[[#Headers],[PMT NO]])-2)+DAY(LoanStartDate),"")</f>
        <v/>
      </c>
      <c r="D129" s="14" t="str">
        <f ca="1">IF(PaymentSchedule[[#This Row],[PMT NO]]&lt;&gt;"",IF(ROW()-ROW(PaymentSchedule[[#Headers],[BEGINNING BALANCE]])=1,LoanAmount,INDEX(PaymentSchedule[ENDING BALANCE],ROW()-ROW(PaymentSchedule[[#Headers],[BEGINNING BALANCE]])-1)),"")</f>
        <v/>
      </c>
      <c r="E129" s="14" t="str">
        <f ca="1">IF(PaymentSchedule[[#This Row],[PMT NO]]&lt;&gt;"",ScheduledPayment,"")</f>
        <v/>
      </c>
      <c r="F12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2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29" s="14" t="str">
        <f ca="1">IF(PaymentSchedule[[#This Row],[PMT NO]]&lt;&gt;"",PaymentSchedule[[#This Row],[TOTAL PAYMENT]]-PaymentSchedule[[#This Row],[INTEREST]],"")</f>
        <v/>
      </c>
      <c r="I129" s="14" t="str">
        <f ca="1">IF(PaymentSchedule[[#This Row],[PMT NO]]&lt;&gt;"",PaymentSchedule[[#This Row],[BEGINNING BALANCE]]*(InterestRate/PaymentsPerYear),"")</f>
        <v/>
      </c>
      <c r="J129" s="14" t="str">
        <f ca="1">IF(PaymentSchedule[[#This Row],[PMT NO]]&lt;&gt;"",IF(PaymentSchedule[[#This Row],[SCHEDULED PAYMENT]]+PaymentSchedule[[#This Row],[EXTRA PAYMENT]]&lt;=PaymentSchedule[[#This Row],[BEGINNING BALANCE]],PaymentSchedule[[#This Row],[BEGINNING BALANCE]]-PaymentSchedule[[#This Row],[PRINCIPAL]],0),"")</f>
        <v/>
      </c>
      <c r="K129" s="14" t="str">
        <f ca="1">IF(PaymentSchedule[[#This Row],[PMT NO]]&lt;&gt;"",SUM(INDEX(PaymentSchedule[INTEREST],1,1):PaymentSchedule[[#This Row],[INTEREST]]),"")</f>
        <v/>
      </c>
      <c r="L129" s="25">
        <f t="shared" si="4"/>
        <v>0</v>
      </c>
      <c r="M129" s="25">
        <f t="shared" si="5"/>
        <v>0</v>
      </c>
      <c r="N129" s="25">
        <f t="shared" si="6"/>
        <v>0</v>
      </c>
      <c r="O129" s="25" t="e">
        <f ca="1">PaymentSchedule[[#This Row],[HOA]]+PaymentSchedule[[#This Row],[TAXES]]+PaymentSchedule[[#This Row],[INSURANCE]]+PaymentSchedule[[#This Row],[TOTAL PAYMENT]]</f>
        <v>#VALUE!</v>
      </c>
      <c r="P129" s="25" t="e">
        <f ca="1">P128+PaymentSchedule[[#This Row],[TOTAL MONTHLY PAYMENTS]]</f>
        <v>#VALUE!</v>
      </c>
    </row>
    <row r="130" spans="2:16">
      <c r="B130" s="10" t="str">
        <f ca="1">IF(LoanIsGood,IF(ROW()-ROW(PaymentSchedule[[#Headers],[PMT NO]])&gt;ScheduledNumberOfPayments,"",ROW()-ROW(PaymentSchedule[[#Headers],[PMT NO]])),"")</f>
        <v/>
      </c>
      <c r="C130" s="12" t="str">
        <f ca="1">IF(PaymentSchedule[[#This Row],[PMT NO]]&lt;&gt;"",EOMONTH(LoanStartDate,ROW(PaymentSchedule[[#This Row],[PMT NO]])-ROW(PaymentSchedule[[#Headers],[PMT NO]])-2)+DAY(LoanStartDate),"")</f>
        <v/>
      </c>
      <c r="D130" s="14" t="str">
        <f ca="1">IF(PaymentSchedule[[#This Row],[PMT NO]]&lt;&gt;"",IF(ROW()-ROW(PaymentSchedule[[#Headers],[BEGINNING BALANCE]])=1,LoanAmount,INDEX(PaymentSchedule[ENDING BALANCE],ROW()-ROW(PaymentSchedule[[#Headers],[BEGINNING BALANCE]])-1)),"")</f>
        <v/>
      </c>
      <c r="E130" s="14" t="str">
        <f ca="1">IF(PaymentSchedule[[#This Row],[PMT NO]]&lt;&gt;"",ScheduledPayment,"")</f>
        <v/>
      </c>
      <c r="F13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3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30" s="14" t="str">
        <f ca="1">IF(PaymentSchedule[[#This Row],[PMT NO]]&lt;&gt;"",PaymentSchedule[[#This Row],[TOTAL PAYMENT]]-PaymentSchedule[[#This Row],[INTEREST]],"")</f>
        <v/>
      </c>
      <c r="I130" s="14" t="str">
        <f ca="1">IF(PaymentSchedule[[#This Row],[PMT NO]]&lt;&gt;"",PaymentSchedule[[#This Row],[BEGINNING BALANCE]]*(InterestRate/PaymentsPerYear),"")</f>
        <v/>
      </c>
      <c r="J130" s="14" t="str">
        <f ca="1">IF(PaymentSchedule[[#This Row],[PMT NO]]&lt;&gt;"",IF(PaymentSchedule[[#This Row],[SCHEDULED PAYMENT]]+PaymentSchedule[[#This Row],[EXTRA PAYMENT]]&lt;=PaymentSchedule[[#This Row],[BEGINNING BALANCE]],PaymentSchedule[[#This Row],[BEGINNING BALANCE]]-PaymentSchedule[[#This Row],[PRINCIPAL]],0),"")</f>
        <v/>
      </c>
      <c r="K130" s="14" t="str">
        <f ca="1">IF(PaymentSchedule[[#This Row],[PMT NO]]&lt;&gt;"",SUM(INDEX(PaymentSchedule[INTEREST],1,1):PaymentSchedule[[#This Row],[INTEREST]]),"")</f>
        <v/>
      </c>
      <c r="L130" s="25">
        <f t="shared" si="4"/>
        <v>0</v>
      </c>
      <c r="M130" s="25">
        <f t="shared" si="5"/>
        <v>0</v>
      </c>
      <c r="N130" s="25">
        <f t="shared" si="6"/>
        <v>0</v>
      </c>
      <c r="O130" s="25" t="e">
        <f ca="1">PaymentSchedule[[#This Row],[HOA]]+PaymentSchedule[[#This Row],[TAXES]]+PaymentSchedule[[#This Row],[INSURANCE]]+PaymentSchedule[[#This Row],[TOTAL PAYMENT]]</f>
        <v>#VALUE!</v>
      </c>
      <c r="P130" s="25" t="e">
        <f ca="1">P129+PaymentSchedule[[#This Row],[TOTAL MONTHLY PAYMENTS]]</f>
        <v>#VALUE!</v>
      </c>
    </row>
    <row r="131" spans="2:16">
      <c r="B131" s="10" t="str">
        <f ca="1">IF(LoanIsGood,IF(ROW()-ROW(PaymentSchedule[[#Headers],[PMT NO]])&gt;ScheduledNumberOfPayments,"",ROW()-ROW(PaymentSchedule[[#Headers],[PMT NO]])),"")</f>
        <v/>
      </c>
      <c r="C131" s="12" t="str">
        <f ca="1">IF(PaymentSchedule[[#This Row],[PMT NO]]&lt;&gt;"",EOMONTH(LoanStartDate,ROW(PaymentSchedule[[#This Row],[PMT NO]])-ROW(PaymentSchedule[[#Headers],[PMT NO]])-2)+DAY(LoanStartDate),"")</f>
        <v/>
      </c>
      <c r="D131" s="14" t="str">
        <f ca="1">IF(PaymentSchedule[[#This Row],[PMT NO]]&lt;&gt;"",IF(ROW()-ROW(PaymentSchedule[[#Headers],[BEGINNING BALANCE]])=1,LoanAmount,INDEX(PaymentSchedule[ENDING BALANCE],ROW()-ROW(PaymentSchedule[[#Headers],[BEGINNING BALANCE]])-1)),"")</f>
        <v/>
      </c>
      <c r="E131" s="14" t="str">
        <f ca="1">IF(PaymentSchedule[[#This Row],[PMT NO]]&lt;&gt;"",ScheduledPayment,"")</f>
        <v/>
      </c>
      <c r="F13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3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31" s="14" t="str">
        <f ca="1">IF(PaymentSchedule[[#This Row],[PMT NO]]&lt;&gt;"",PaymentSchedule[[#This Row],[TOTAL PAYMENT]]-PaymentSchedule[[#This Row],[INTEREST]],"")</f>
        <v/>
      </c>
      <c r="I131" s="14" t="str">
        <f ca="1">IF(PaymentSchedule[[#This Row],[PMT NO]]&lt;&gt;"",PaymentSchedule[[#This Row],[BEGINNING BALANCE]]*(InterestRate/PaymentsPerYear),"")</f>
        <v/>
      </c>
      <c r="J131" s="14" t="str">
        <f ca="1">IF(PaymentSchedule[[#This Row],[PMT NO]]&lt;&gt;"",IF(PaymentSchedule[[#This Row],[SCHEDULED PAYMENT]]+PaymentSchedule[[#This Row],[EXTRA PAYMENT]]&lt;=PaymentSchedule[[#This Row],[BEGINNING BALANCE]],PaymentSchedule[[#This Row],[BEGINNING BALANCE]]-PaymentSchedule[[#This Row],[PRINCIPAL]],0),"")</f>
        <v/>
      </c>
      <c r="K131" s="14" t="str">
        <f ca="1">IF(PaymentSchedule[[#This Row],[PMT NO]]&lt;&gt;"",SUM(INDEX(PaymentSchedule[INTEREST],1,1):PaymentSchedule[[#This Row],[INTEREST]]),"")</f>
        <v/>
      </c>
      <c r="L131" s="25">
        <f t="shared" si="4"/>
        <v>0</v>
      </c>
      <c r="M131" s="25">
        <f t="shared" si="5"/>
        <v>0</v>
      </c>
      <c r="N131" s="25">
        <f t="shared" si="6"/>
        <v>0</v>
      </c>
      <c r="O131" s="25" t="e">
        <f ca="1">PaymentSchedule[[#This Row],[HOA]]+PaymentSchedule[[#This Row],[TAXES]]+PaymentSchedule[[#This Row],[INSURANCE]]+PaymentSchedule[[#This Row],[TOTAL PAYMENT]]</f>
        <v>#VALUE!</v>
      </c>
      <c r="P131" s="25" t="e">
        <f ca="1">P130+PaymentSchedule[[#This Row],[TOTAL MONTHLY PAYMENTS]]</f>
        <v>#VALUE!</v>
      </c>
    </row>
    <row r="132" spans="2:16">
      <c r="B132" s="10" t="str">
        <f ca="1">IF(LoanIsGood,IF(ROW()-ROW(PaymentSchedule[[#Headers],[PMT NO]])&gt;ScheduledNumberOfPayments,"",ROW()-ROW(PaymentSchedule[[#Headers],[PMT NO]])),"")</f>
        <v/>
      </c>
      <c r="C132" s="12" t="str">
        <f ca="1">IF(PaymentSchedule[[#This Row],[PMT NO]]&lt;&gt;"",EOMONTH(LoanStartDate,ROW(PaymentSchedule[[#This Row],[PMT NO]])-ROW(PaymentSchedule[[#Headers],[PMT NO]])-2)+DAY(LoanStartDate),"")</f>
        <v/>
      </c>
      <c r="D132" s="14" t="str">
        <f ca="1">IF(PaymentSchedule[[#This Row],[PMT NO]]&lt;&gt;"",IF(ROW()-ROW(PaymentSchedule[[#Headers],[BEGINNING BALANCE]])=1,LoanAmount,INDEX(PaymentSchedule[ENDING BALANCE],ROW()-ROW(PaymentSchedule[[#Headers],[BEGINNING BALANCE]])-1)),"")</f>
        <v/>
      </c>
      <c r="E132" s="14" t="str">
        <f ca="1">IF(PaymentSchedule[[#This Row],[PMT NO]]&lt;&gt;"",ScheduledPayment,"")</f>
        <v/>
      </c>
      <c r="F13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3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32" s="14" t="str">
        <f ca="1">IF(PaymentSchedule[[#This Row],[PMT NO]]&lt;&gt;"",PaymentSchedule[[#This Row],[TOTAL PAYMENT]]-PaymentSchedule[[#This Row],[INTEREST]],"")</f>
        <v/>
      </c>
      <c r="I132" s="14" t="str">
        <f ca="1">IF(PaymentSchedule[[#This Row],[PMT NO]]&lt;&gt;"",PaymentSchedule[[#This Row],[BEGINNING BALANCE]]*(InterestRate/PaymentsPerYear),"")</f>
        <v/>
      </c>
      <c r="J132" s="14" t="str">
        <f ca="1">IF(PaymentSchedule[[#This Row],[PMT NO]]&lt;&gt;"",IF(PaymentSchedule[[#This Row],[SCHEDULED PAYMENT]]+PaymentSchedule[[#This Row],[EXTRA PAYMENT]]&lt;=PaymentSchedule[[#This Row],[BEGINNING BALANCE]],PaymentSchedule[[#This Row],[BEGINNING BALANCE]]-PaymentSchedule[[#This Row],[PRINCIPAL]],0),"")</f>
        <v/>
      </c>
      <c r="K132" s="14" t="str">
        <f ca="1">IF(PaymentSchedule[[#This Row],[PMT NO]]&lt;&gt;"",SUM(INDEX(PaymentSchedule[INTEREST],1,1):PaymentSchedule[[#This Row],[INTEREST]]),"")</f>
        <v/>
      </c>
      <c r="L132" s="25">
        <f t="shared" si="4"/>
        <v>0</v>
      </c>
      <c r="M132" s="25">
        <f t="shared" si="5"/>
        <v>0</v>
      </c>
      <c r="N132" s="25">
        <f t="shared" si="6"/>
        <v>0</v>
      </c>
      <c r="O132" s="25" t="e">
        <f ca="1">PaymentSchedule[[#This Row],[HOA]]+PaymentSchedule[[#This Row],[TAXES]]+PaymentSchedule[[#This Row],[INSURANCE]]+PaymentSchedule[[#This Row],[TOTAL PAYMENT]]</f>
        <v>#VALUE!</v>
      </c>
      <c r="P132" s="25" t="e">
        <f ca="1">P131+PaymentSchedule[[#This Row],[TOTAL MONTHLY PAYMENTS]]</f>
        <v>#VALUE!</v>
      </c>
    </row>
    <row r="133" spans="2:16">
      <c r="B133" s="10" t="str">
        <f ca="1">IF(LoanIsGood,IF(ROW()-ROW(PaymentSchedule[[#Headers],[PMT NO]])&gt;ScheduledNumberOfPayments,"",ROW()-ROW(PaymentSchedule[[#Headers],[PMT NO]])),"")</f>
        <v/>
      </c>
      <c r="C133" s="12" t="str">
        <f ca="1">IF(PaymentSchedule[[#This Row],[PMT NO]]&lt;&gt;"",EOMONTH(LoanStartDate,ROW(PaymentSchedule[[#This Row],[PMT NO]])-ROW(PaymentSchedule[[#Headers],[PMT NO]])-2)+DAY(LoanStartDate),"")</f>
        <v/>
      </c>
      <c r="D133" s="14" t="str">
        <f ca="1">IF(PaymentSchedule[[#This Row],[PMT NO]]&lt;&gt;"",IF(ROW()-ROW(PaymentSchedule[[#Headers],[BEGINNING BALANCE]])=1,LoanAmount,INDEX(PaymentSchedule[ENDING BALANCE],ROW()-ROW(PaymentSchedule[[#Headers],[BEGINNING BALANCE]])-1)),"")</f>
        <v/>
      </c>
      <c r="E133" s="14" t="str">
        <f ca="1">IF(PaymentSchedule[[#This Row],[PMT NO]]&lt;&gt;"",ScheduledPayment,"")</f>
        <v/>
      </c>
      <c r="F13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3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33" s="14" t="str">
        <f ca="1">IF(PaymentSchedule[[#This Row],[PMT NO]]&lt;&gt;"",PaymentSchedule[[#This Row],[TOTAL PAYMENT]]-PaymentSchedule[[#This Row],[INTEREST]],"")</f>
        <v/>
      </c>
      <c r="I133" s="14" t="str">
        <f ca="1">IF(PaymentSchedule[[#This Row],[PMT NO]]&lt;&gt;"",PaymentSchedule[[#This Row],[BEGINNING BALANCE]]*(InterestRate/PaymentsPerYear),"")</f>
        <v/>
      </c>
      <c r="J133" s="14" t="str">
        <f ca="1">IF(PaymentSchedule[[#This Row],[PMT NO]]&lt;&gt;"",IF(PaymentSchedule[[#This Row],[SCHEDULED PAYMENT]]+PaymentSchedule[[#This Row],[EXTRA PAYMENT]]&lt;=PaymentSchedule[[#This Row],[BEGINNING BALANCE]],PaymentSchedule[[#This Row],[BEGINNING BALANCE]]-PaymentSchedule[[#This Row],[PRINCIPAL]],0),"")</f>
        <v/>
      </c>
      <c r="K133" s="14" t="str">
        <f ca="1">IF(PaymentSchedule[[#This Row],[PMT NO]]&lt;&gt;"",SUM(INDEX(PaymentSchedule[INTEREST],1,1):PaymentSchedule[[#This Row],[INTEREST]]),"")</f>
        <v/>
      </c>
      <c r="L133" s="25">
        <f t="shared" si="4"/>
        <v>0</v>
      </c>
      <c r="M133" s="25">
        <f t="shared" si="5"/>
        <v>0</v>
      </c>
      <c r="N133" s="25">
        <f t="shared" si="6"/>
        <v>0</v>
      </c>
      <c r="O133" s="25" t="e">
        <f ca="1">PaymentSchedule[[#This Row],[HOA]]+PaymentSchedule[[#This Row],[TAXES]]+PaymentSchedule[[#This Row],[INSURANCE]]+PaymentSchedule[[#This Row],[TOTAL PAYMENT]]</f>
        <v>#VALUE!</v>
      </c>
      <c r="P133" s="25" t="e">
        <f ca="1">P132+PaymentSchedule[[#This Row],[TOTAL MONTHLY PAYMENTS]]</f>
        <v>#VALUE!</v>
      </c>
    </row>
    <row r="134" spans="2:16">
      <c r="B134" s="10" t="str">
        <f ca="1">IF(LoanIsGood,IF(ROW()-ROW(PaymentSchedule[[#Headers],[PMT NO]])&gt;ScheduledNumberOfPayments,"",ROW()-ROW(PaymentSchedule[[#Headers],[PMT NO]])),"")</f>
        <v/>
      </c>
      <c r="C134" s="12" t="str">
        <f ca="1">IF(PaymentSchedule[[#This Row],[PMT NO]]&lt;&gt;"",EOMONTH(LoanStartDate,ROW(PaymentSchedule[[#This Row],[PMT NO]])-ROW(PaymentSchedule[[#Headers],[PMT NO]])-2)+DAY(LoanStartDate),"")</f>
        <v/>
      </c>
      <c r="D134" s="14" t="str">
        <f ca="1">IF(PaymentSchedule[[#This Row],[PMT NO]]&lt;&gt;"",IF(ROW()-ROW(PaymentSchedule[[#Headers],[BEGINNING BALANCE]])=1,LoanAmount,INDEX(PaymentSchedule[ENDING BALANCE],ROW()-ROW(PaymentSchedule[[#Headers],[BEGINNING BALANCE]])-1)),"")</f>
        <v/>
      </c>
      <c r="E134" s="14" t="str">
        <f ca="1">IF(PaymentSchedule[[#This Row],[PMT NO]]&lt;&gt;"",ScheduledPayment,"")</f>
        <v/>
      </c>
      <c r="F13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3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34" s="14" t="str">
        <f ca="1">IF(PaymentSchedule[[#This Row],[PMT NO]]&lt;&gt;"",PaymentSchedule[[#This Row],[TOTAL PAYMENT]]-PaymentSchedule[[#This Row],[INTEREST]],"")</f>
        <v/>
      </c>
      <c r="I134" s="14" t="str">
        <f ca="1">IF(PaymentSchedule[[#This Row],[PMT NO]]&lt;&gt;"",PaymentSchedule[[#This Row],[BEGINNING BALANCE]]*(InterestRate/PaymentsPerYear),"")</f>
        <v/>
      </c>
      <c r="J134" s="14" t="str">
        <f ca="1">IF(PaymentSchedule[[#This Row],[PMT NO]]&lt;&gt;"",IF(PaymentSchedule[[#This Row],[SCHEDULED PAYMENT]]+PaymentSchedule[[#This Row],[EXTRA PAYMENT]]&lt;=PaymentSchedule[[#This Row],[BEGINNING BALANCE]],PaymentSchedule[[#This Row],[BEGINNING BALANCE]]-PaymentSchedule[[#This Row],[PRINCIPAL]],0),"")</f>
        <v/>
      </c>
      <c r="K134" s="14" t="str">
        <f ca="1">IF(PaymentSchedule[[#This Row],[PMT NO]]&lt;&gt;"",SUM(INDEX(PaymentSchedule[INTEREST],1,1):PaymentSchedule[[#This Row],[INTEREST]]),"")</f>
        <v/>
      </c>
      <c r="L134" s="25">
        <f t="shared" si="4"/>
        <v>0</v>
      </c>
      <c r="M134" s="25">
        <f t="shared" si="5"/>
        <v>0</v>
      </c>
      <c r="N134" s="25">
        <f t="shared" si="6"/>
        <v>0</v>
      </c>
      <c r="O134" s="25" t="e">
        <f ca="1">PaymentSchedule[[#This Row],[HOA]]+PaymentSchedule[[#This Row],[TAXES]]+PaymentSchedule[[#This Row],[INSURANCE]]+PaymentSchedule[[#This Row],[TOTAL PAYMENT]]</f>
        <v>#VALUE!</v>
      </c>
      <c r="P134" s="25" t="e">
        <f ca="1">P133+PaymentSchedule[[#This Row],[TOTAL MONTHLY PAYMENTS]]</f>
        <v>#VALUE!</v>
      </c>
    </row>
    <row r="135" spans="2:16">
      <c r="B135" s="10" t="str">
        <f ca="1">IF(LoanIsGood,IF(ROW()-ROW(PaymentSchedule[[#Headers],[PMT NO]])&gt;ScheduledNumberOfPayments,"",ROW()-ROW(PaymentSchedule[[#Headers],[PMT NO]])),"")</f>
        <v/>
      </c>
      <c r="C135" s="12" t="str">
        <f ca="1">IF(PaymentSchedule[[#This Row],[PMT NO]]&lt;&gt;"",EOMONTH(LoanStartDate,ROW(PaymentSchedule[[#This Row],[PMT NO]])-ROW(PaymentSchedule[[#Headers],[PMT NO]])-2)+DAY(LoanStartDate),"")</f>
        <v/>
      </c>
      <c r="D135" s="14" t="str">
        <f ca="1">IF(PaymentSchedule[[#This Row],[PMT NO]]&lt;&gt;"",IF(ROW()-ROW(PaymentSchedule[[#Headers],[BEGINNING BALANCE]])=1,LoanAmount,INDEX(PaymentSchedule[ENDING BALANCE],ROW()-ROW(PaymentSchedule[[#Headers],[BEGINNING BALANCE]])-1)),"")</f>
        <v/>
      </c>
      <c r="E135" s="14" t="str">
        <f ca="1">IF(PaymentSchedule[[#This Row],[PMT NO]]&lt;&gt;"",ScheduledPayment,"")</f>
        <v/>
      </c>
      <c r="F13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3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35" s="14" t="str">
        <f ca="1">IF(PaymentSchedule[[#This Row],[PMT NO]]&lt;&gt;"",PaymentSchedule[[#This Row],[TOTAL PAYMENT]]-PaymentSchedule[[#This Row],[INTEREST]],"")</f>
        <v/>
      </c>
      <c r="I135" s="14" t="str">
        <f ca="1">IF(PaymentSchedule[[#This Row],[PMT NO]]&lt;&gt;"",PaymentSchedule[[#This Row],[BEGINNING BALANCE]]*(InterestRate/PaymentsPerYear),"")</f>
        <v/>
      </c>
      <c r="J135" s="14" t="str">
        <f ca="1">IF(PaymentSchedule[[#This Row],[PMT NO]]&lt;&gt;"",IF(PaymentSchedule[[#This Row],[SCHEDULED PAYMENT]]+PaymentSchedule[[#This Row],[EXTRA PAYMENT]]&lt;=PaymentSchedule[[#This Row],[BEGINNING BALANCE]],PaymentSchedule[[#This Row],[BEGINNING BALANCE]]-PaymentSchedule[[#This Row],[PRINCIPAL]],0),"")</f>
        <v/>
      </c>
      <c r="K135" s="14" t="str">
        <f ca="1">IF(PaymentSchedule[[#This Row],[PMT NO]]&lt;&gt;"",SUM(INDEX(PaymentSchedule[INTEREST],1,1):PaymentSchedule[[#This Row],[INTEREST]]),"")</f>
        <v/>
      </c>
      <c r="L135" s="25">
        <f t="shared" si="4"/>
        <v>0</v>
      </c>
      <c r="M135" s="25">
        <f t="shared" si="5"/>
        <v>0</v>
      </c>
      <c r="N135" s="25">
        <f t="shared" si="6"/>
        <v>0</v>
      </c>
      <c r="O135" s="25" t="e">
        <f ca="1">PaymentSchedule[[#This Row],[HOA]]+PaymentSchedule[[#This Row],[TAXES]]+PaymentSchedule[[#This Row],[INSURANCE]]+PaymentSchedule[[#This Row],[TOTAL PAYMENT]]</f>
        <v>#VALUE!</v>
      </c>
      <c r="P135" s="25" t="e">
        <f ca="1">P134+PaymentSchedule[[#This Row],[TOTAL MONTHLY PAYMENTS]]</f>
        <v>#VALUE!</v>
      </c>
    </row>
    <row r="136" spans="2:16">
      <c r="B136" s="10" t="str">
        <f ca="1">IF(LoanIsGood,IF(ROW()-ROW(PaymentSchedule[[#Headers],[PMT NO]])&gt;ScheduledNumberOfPayments,"",ROW()-ROW(PaymentSchedule[[#Headers],[PMT NO]])),"")</f>
        <v/>
      </c>
      <c r="C136" s="12" t="str">
        <f ca="1">IF(PaymentSchedule[[#This Row],[PMT NO]]&lt;&gt;"",EOMONTH(LoanStartDate,ROW(PaymentSchedule[[#This Row],[PMT NO]])-ROW(PaymentSchedule[[#Headers],[PMT NO]])-2)+DAY(LoanStartDate),"")</f>
        <v/>
      </c>
      <c r="D136" s="14" t="str">
        <f ca="1">IF(PaymentSchedule[[#This Row],[PMT NO]]&lt;&gt;"",IF(ROW()-ROW(PaymentSchedule[[#Headers],[BEGINNING BALANCE]])=1,LoanAmount,INDEX(PaymentSchedule[ENDING BALANCE],ROW()-ROW(PaymentSchedule[[#Headers],[BEGINNING BALANCE]])-1)),"")</f>
        <v/>
      </c>
      <c r="E136" s="14" t="str">
        <f ca="1">IF(PaymentSchedule[[#This Row],[PMT NO]]&lt;&gt;"",ScheduledPayment,"")</f>
        <v/>
      </c>
      <c r="F13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3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36" s="14" t="str">
        <f ca="1">IF(PaymentSchedule[[#This Row],[PMT NO]]&lt;&gt;"",PaymentSchedule[[#This Row],[TOTAL PAYMENT]]-PaymentSchedule[[#This Row],[INTEREST]],"")</f>
        <v/>
      </c>
      <c r="I136" s="14" t="str">
        <f ca="1">IF(PaymentSchedule[[#This Row],[PMT NO]]&lt;&gt;"",PaymentSchedule[[#This Row],[BEGINNING BALANCE]]*(InterestRate/PaymentsPerYear),"")</f>
        <v/>
      </c>
      <c r="J136" s="14" t="str">
        <f ca="1">IF(PaymentSchedule[[#This Row],[PMT NO]]&lt;&gt;"",IF(PaymentSchedule[[#This Row],[SCHEDULED PAYMENT]]+PaymentSchedule[[#This Row],[EXTRA PAYMENT]]&lt;=PaymentSchedule[[#This Row],[BEGINNING BALANCE]],PaymentSchedule[[#This Row],[BEGINNING BALANCE]]-PaymentSchedule[[#This Row],[PRINCIPAL]],0),"")</f>
        <v/>
      </c>
      <c r="K136" s="14" t="str">
        <f ca="1">IF(PaymentSchedule[[#This Row],[PMT NO]]&lt;&gt;"",SUM(INDEX(PaymentSchedule[INTEREST],1,1):PaymentSchedule[[#This Row],[INTEREST]]),"")</f>
        <v/>
      </c>
      <c r="L136" s="25">
        <f t="shared" si="4"/>
        <v>0</v>
      </c>
      <c r="M136" s="25">
        <f t="shared" si="5"/>
        <v>0</v>
      </c>
      <c r="N136" s="25">
        <f t="shared" si="6"/>
        <v>0</v>
      </c>
      <c r="O136" s="25" t="e">
        <f ca="1">PaymentSchedule[[#This Row],[HOA]]+PaymentSchedule[[#This Row],[TAXES]]+PaymentSchedule[[#This Row],[INSURANCE]]+PaymentSchedule[[#This Row],[TOTAL PAYMENT]]</f>
        <v>#VALUE!</v>
      </c>
      <c r="P136" s="25" t="e">
        <f ca="1">P135+PaymentSchedule[[#This Row],[TOTAL MONTHLY PAYMENTS]]</f>
        <v>#VALUE!</v>
      </c>
    </row>
    <row r="137" spans="2:16">
      <c r="B137" s="10" t="str">
        <f ca="1">IF(LoanIsGood,IF(ROW()-ROW(PaymentSchedule[[#Headers],[PMT NO]])&gt;ScheduledNumberOfPayments,"",ROW()-ROW(PaymentSchedule[[#Headers],[PMT NO]])),"")</f>
        <v/>
      </c>
      <c r="C137" s="12" t="str">
        <f ca="1">IF(PaymentSchedule[[#This Row],[PMT NO]]&lt;&gt;"",EOMONTH(LoanStartDate,ROW(PaymentSchedule[[#This Row],[PMT NO]])-ROW(PaymentSchedule[[#Headers],[PMT NO]])-2)+DAY(LoanStartDate),"")</f>
        <v/>
      </c>
      <c r="D137" s="14" t="str">
        <f ca="1">IF(PaymentSchedule[[#This Row],[PMT NO]]&lt;&gt;"",IF(ROW()-ROW(PaymentSchedule[[#Headers],[BEGINNING BALANCE]])=1,LoanAmount,INDEX(PaymentSchedule[ENDING BALANCE],ROW()-ROW(PaymentSchedule[[#Headers],[BEGINNING BALANCE]])-1)),"")</f>
        <v/>
      </c>
      <c r="E137" s="14" t="str">
        <f ca="1">IF(PaymentSchedule[[#This Row],[PMT NO]]&lt;&gt;"",ScheduledPayment,"")</f>
        <v/>
      </c>
      <c r="F13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3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37" s="14" t="str">
        <f ca="1">IF(PaymentSchedule[[#This Row],[PMT NO]]&lt;&gt;"",PaymentSchedule[[#This Row],[TOTAL PAYMENT]]-PaymentSchedule[[#This Row],[INTEREST]],"")</f>
        <v/>
      </c>
      <c r="I137" s="14" t="str">
        <f ca="1">IF(PaymentSchedule[[#This Row],[PMT NO]]&lt;&gt;"",PaymentSchedule[[#This Row],[BEGINNING BALANCE]]*(InterestRate/PaymentsPerYear),"")</f>
        <v/>
      </c>
      <c r="J137" s="14" t="str">
        <f ca="1">IF(PaymentSchedule[[#This Row],[PMT NO]]&lt;&gt;"",IF(PaymentSchedule[[#This Row],[SCHEDULED PAYMENT]]+PaymentSchedule[[#This Row],[EXTRA PAYMENT]]&lt;=PaymentSchedule[[#This Row],[BEGINNING BALANCE]],PaymentSchedule[[#This Row],[BEGINNING BALANCE]]-PaymentSchedule[[#This Row],[PRINCIPAL]],0),"")</f>
        <v/>
      </c>
      <c r="K137" s="14" t="str">
        <f ca="1">IF(PaymentSchedule[[#This Row],[PMT NO]]&lt;&gt;"",SUM(INDEX(PaymentSchedule[INTEREST],1,1):PaymentSchedule[[#This Row],[INTEREST]]),"")</f>
        <v/>
      </c>
      <c r="L137" s="25">
        <f t="shared" si="4"/>
        <v>0</v>
      </c>
      <c r="M137" s="25">
        <f t="shared" si="5"/>
        <v>0</v>
      </c>
      <c r="N137" s="25">
        <f t="shared" si="6"/>
        <v>0</v>
      </c>
      <c r="O137" s="25" t="e">
        <f ca="1">PaymentSchedule[[#This Row],[HOA]]+PaymentSchedule[[#This Row],[TAXES]]+PaymentSchedule[[#This Row],[INSURANCE]]+PaymentSchedule[[#This Row],[TOTAL PAYMENT]]</f>
        <v>#VALUE!</v>
      </c>
      <c r="P137" s="25" t="e">
        <f ca="1">P136+PaymentSchedule[[#This Row],[TOTAL MONTHLY PAYMENTS]]</f>
        <v>#VALUE!</v>
      </c>
    </row>
    <row r="138" spans="2:16">
      <c r="B138" s="10" t="str">
        <f ca="1">IF(LoanIsGood,IF(ROW()-ROW(PaymentSchedule[[#Headers],[PMT NO]])&gt;ScheduledNumberOfPayments,"",ROW()-ROW(PaymentSchedule[[#Headers],[PMT NO]])),"")</f>
        <v/>
      </c>
      <c r="C138" s="12" t="str">
        <f ca="1">IF(PaymentSchedule[[#This Row],[PMT NO]]&lt;&gt;"",EOMONTH(LoanStartDate,ROW(PaymentSchedule[[#This Row],[PMT NO]])-ROW(PaymentSchedule[[#Headers],[PMT NO]])-2)+DAY(LoanStartDate),"")</f>
        <v/>
      </c>
      <c r="D138" s="14" t="str">
        <f ca="1">IF(PaymentSchedule[[#This Row],[PMT NO]]&lt;&gt;"",IF(ROW()-ROW(PaymentSchedule[[#Headers],[BEGINNING BALANCE]])=1,LoanAmount,INDEX(PaymentSchedule[ENDING BALANCE],ROW()-ROW(PaymentSchedule[[#Headers],[BEGINNING BALANCE]])-1)),"")</f>
        <v/>
      </c>
      <c r="E138" s="14" t="str">
        <f ca="1">IF(PaymentSchedule[[#This Row],[PMT NO]]&lt;&gt;"",ScheduledPayment,"")</f>
        <v/>
      </c>
      <c r="F13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3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38" s="14" t="str">
        <f ca="1">IF(PaymentSchedule[[#This Row],[PMT NO]]&lt;&gt;"",PaymentSchedule[[#This Row],[TOTAL PAYMENT]]-PaymentSchedule[[#This Row],[INTEREST]],"")</f>
        <v/>
      </c>
      <c r="I138" s="14" t="str">
        <f ca="1">IF(PaymentSchedule[[#This Row],[PMT NO]]&lt;&gt;"",PaymentSchedule[[#This Row],[BEGINNING BALANCE]]*(InterestRate/PaymentsPerYear),"")</f>
        <v/>
      </c>
      <c r="J138" s="14" t="str">
        <f ca="1">IF(PaymentSchedule[[#This Row],[PMT NO]]&lt;&gt;"",IF(PaymentSchedule[[#This Row],[SCHEDULED PAYMENT]]+PaymentSchedule[[#This Row],[EXTRA PAYMENT]]&lt;=PaymentSchedule[[#This Row],[BEGINNING BALANCE]],PaymentSchedule[[#This Row],[BEGINNING BALANCE]]-PaymentSchedule[[#This Row],[PRINCIPAL]],0),"")</f>
        <v/>
      </c>
      <c r="K138" s="14" t="str">
        <f ca="1">IF(PaymentSchedule[[#This Row],[PMT NO]]&lt;&gt;"",SUM(INDEX(PaymentSchedule[INTEREST],1,1):PaymentSchedule[[#This Row],[INTEREST]]),"")</f>
        <v/>
      </c>
      <c r="L138" s="25">
        <f t="shared" si="4"/>
        <v>0</v>
      </c>
      <c r="M138" s="25">
        <f t="shared" si="5"/>
        <v>0</v>
      </c>
      <c r="N138" s="25">
        <f t="shared" si="6"/>
        <v>0</v>
      </c>
      <c r="O138" s="25" t="e">
        <f ca="1">PaymentSchedule[[#This Row],[HOA]]+PaymentSchedule[[#This Row],[TAXES]]+PaymentSchedule[[#This Row],[INSURANCE]]+PaymentSchedule[[#This Row],[TOTAL PAYMENT]]</f>
        <v>#VALUE!</v>
      </c>
      <c r="P138" s="25" t="e">
        <f ca="1">P137+PaymentSchedule[[#This Row],[TOTAL MONTHLY PAYMENTS]]</f>
        <v>#VALUE!</v>
      </c>
    </row>
    <row r="139" spans="2:16">
      <c r="B139" s="10" t="str">
        <f ca="1">IF(LoanIsGood,IF(ROW()-ROW(PaymentSchedule[[#Headers],[PMT NO]])&gt;ScheduledNumberOfPayments,"",ROW()-ROW(PaymentSchedule[[#Headers],[PMT NO]])),"")</f>
        <v/>
      </c>
      <c r="C139" s="12" t="str">
        <f ca="1">IF(PaymentSchedule[[#This Row],[PMT NO]]&lt;&gt;"",EOMONTH(LoanStartDate,ROW(PaymentSchedule[[#This Row],[PMT NO]])-ROW(PaymentSchedule[[#Headers],[PMT NO]])-2)+DAY(LoanStartDate),"")</f>
        <v/>
      </c>
      <c r="D139" s="14" t="str">
        <f ca="1">IF(PaymentSchedule[[#This Row],[PMT NO]]&lt;&gt;"",IF(ROW()-ROW(PaymentSchedule[[#Headers],[BEGINNING BALANCE]])=1,LoanAmount,INDEX(PaymentSchedule[ENDING BALANCE],ROW()-ROW(PaymentSchedule[[#Headers],[BEGINNING BALANCE]])-1)),"")</f>
        <v/>
      </c>
      <c r="E139" s="14" t="str">
        <f ca="1">IF(PaymentSchedule[[#This Row],[PMT NO]]&lt;&gt;"",ScheduledPayment,"")</f>
        <v/>
      </c>
      <c r="F13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3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39" s="14" t="str">
        <f ca="1">IF(PaymentSchedule[[#This Row],[PMT NO]]&lt;&gt;"",PaymentSchedule[[#This Row],[TOTAL PAYMENT]]-PaymentSchedule[[#This Row],[INTEREST]],"")</f>
        <v/>
      </c>
      <c r="I139" s="14" t="str">
        <f ca="1">IF(PaymentSchedule[[#This Row],[PMT NO]]&lt;&gt;"",PaymentSchedule[[#This Row],[BEGINNING BALANCE]]*(InterestRate/PaymentsPerYear),"")</f>
        <v/>
      </c>
      <c r="J139" s="14" t="str">
        <f ca="1">IF(PaymentSchedule[[#This Row],[PMT NO]]&lt;&gt;"",IF(PaymentSchedule[[#This Row],[SCHEDULED PAYMENT]]+PaymentSchedule[[#This Row],[EXTRA PAYMENT]]&lt;=PaymentSchedule[[#This Row],[BEGINNING BALANCE]],PaymentSchedule[[#This Row],[BEGINNING BALANCE]]-PaymentSchedule[[#This Row],[PRINCIPAL]],0),"")</f>
        <v/>
      </c>
      <c r="K139" s="14" t="str">
        <f ca="1">IF(PaymentSchedule[[#This Row],[PMT NO]]&lt;&gt;"",SUM(INDEX(PaymentSchedule[INTEREST],1,1):PaymentSchedule[[#This Row],[INTEREST]]),"")</f>
        <v/>
      </c>
      <c r="L139" s="25">
        <f t="shared" si="4"/>
        <v>0</v>
      </c>
      <c r="M139" s="25">
        <f t="shared" si="5"/>
        <v>0</v>
      </c>
      <c r="N139" s="25">
        <f t="shared" si="6"/>
        <v>0</v>
      </c>
      <c r="O139" s="25" t="e">
        <f ca="1">PaymentSchedule[[#This Row],[HOA]]+PaymentSchedule[[#This Row],[TAXES]]+PaymentSchedule[[#This Row],[INSURANCE]]+PaymentSchedule[[#This Row],[TOTAL PAYMENT]]</f>
        <v>#VALUE!</v>
      </c>
      <c r="P139" s="25" t="e">
        <f ca="1">P138+PaymentSchedule[[#This Row],[TOTAL MONTHLY PAYMENTS]]</f>
        <v>#VALUE!</v>
      </c>
    </row>
    <row r="140" spans="2:16">
      <c r="B140" s="10" t="str">
        <f ca="1">IF(LoanIsGood,IF(ROW()-ROW(PaymentSchedule[[#Headers],[PMT NO]])&gt;ScheduledNumberOfPayments,"",ROW()-ROW(PaymentSchedule[[#Headers],[PMT NO]])),"")</f>
        <v/>
      </c>
      <c r="C140" s="12" t="str">
        <f ca="1">IF(PaymentSchedule[[#This Row],[PMT NO]]&lt;&gt;"",EOMONTH(LoanStartDate,ROW(PaymentSchedule[[#This Row],[PMT NO]])-ROW(PaymentSchedule[[#Headers],[PMT NO]])-2)+DAY(LoanStartDate),"")</f>
        <v/>
      </c>
      <c r="D140" s="14" t="str">
        <f ca="1">IF(PaymentSchedule[[#This Row],[PMT NO]]&lt;&gt;"",IF(ROW()-ROW(PaymentSchedule[[#Headers],[BEGINNING BALANCE]])=1,LoanAmount,INDEX(PaymentSchedule[ENDING BALANCE],ROW()-ROW(PaymentSchedule[[#Headers],[BEGINNING BALANCE]])-1)),"")</f>
        <v/>
      </c>
      <c r="E140" s="14" t="str">
        <f ca="1">IF(PaymentSchedule[[#This Row],[PMT NO]]&lt;&gt;"",ScheduledPayment,"")</f>
        <v/>
      </c>
      <c r="F14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4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40" s="14" t="str">
        <f ca="1">IF(PaymentSchedule[[#This Row],[PMT NO]]&lt;&gt;"",PaymentSchedule[[#This Row],[TOTAL PAYMENT]]-PaymentSchedule[[#This Row],[INTEREST]],"")</f>
        <v/>
      </c>
      <c r="I140" s="14" t="str">
        <f ca="1">IF(PaymentSchedule[[#This Row],[PMT NO]]&lt;&gt;"",PaymentSchedule[[#This Row],[BEGINNING BALANCE]]*(InterestRate/PaymentsPerYear),"")</f>
        <v/>
      </c>
      <c r="J140" s="14" t="str">
        <f ca="1">IF(PaymentSchedule[[#This Row],[PMT NO]]&lt;&gt;"",IF(PaymentSchedule[[#This Row],[SCHEDULED PAYMENT]]+PaymentSchedule[[#This Row],[EXTRA PAYMENT]]&lt;=PaymentSchedule[[#This Row],[BEGINNING BALANCE]],PaymentSchedule[[#This Row],[BEGINNING BALANCE]]-PaymentSchedule[[#This Row],[PRINCIPAL]],0),"")</f>
        <v/>
      </c>
      <c r="K140" s="14" t="str">
        <f ca="1">IF(PaymentSchedule[[#This Row],[PMT NO]]&lt;&gt;"",SUM(INDEX(PaymentSchedule[INTEREST],1,1):PaymentSchedule[[#This Row],[INTEREST]]),"")</f>
        <v/>
      </c>
      <c r="L140" s="25">
        <f t="shared" si="4"/>
        <v>0</v>
      </c>
      <c r="M140" s="25">
        <f t="shared" si="5"/>
        <v>0</v>
      </c>
      <c r="N140" s="25">
        <f t="shared" si="6"/>
        <v>0</v>
      </c>
      <c r="O140" s="25" t="e">
        <f ca="1">PaymentSchedule[[#This Row],[HOA]]+PaymentSchedule[[#This Row],[TAXES]]+PaymentSchedule[[#This Row],[INSURANCE]]+PaymentSchedule[[#This Row],[TOTAL PAYMENT]]</f>
        <v>#VALUE!</v>
      </c>
      <c r="P140" s="25" t="e">
        <f ca="1">P139+PaymentSchedule[[#This Row],[TOTAL MONTHLY PAYMENTS]]</f>
        <v>#VALUE!</v>
      </c>
    </row>
    <row r="141" spans="2:16">
      <c r="B141" s="10" t="str">
        <f ca="1">IF(LoanIsGood,IF(ROW()-ROW(PaymentSchedule[[#Headers],[PMT NO]])&gt;ScheduledNumberOfPayments,"",ROW()-ROW(PaymentSchedule[[#Headers],[PMT NO]])),"")</f>
        <v/>
      </c>
      <c r="C141" s="12" t="str">
        <f ca="1">IF(PaymentSchedule[[#This Row],[PMT NO]]&lt;&gt;"",EOMONTH(LoanStartDate,ROW(PaymentSchedule[[#This Row],[PMT NO]])-ROW(PaymentSchedule[[#Headers],[PMT NO]])-2)+DAY(LoanStartDate),"")</f>
        <v/>
      </c>
      <c r="D141" s="14" t="str">
        <f ca="1">IF(PaymentSchedule[[#This Row],[PMT NO]]&lt;&gt;"",IF(ROW()-ROW(PaymentSchedule[[#Headers],[BEGINNING BALANCE]])=1,LoanAmount,INDEX(PaymentSchedule[ENDING BALANCE],ROW()-ROW(PaymentSchedule[[#Headers],[BEGINNING BALANCE]])-1)),"")</f>
        <v/>
      </c>
      <c r="E141" s="14" t="str">
        <f ca="1">IF(PaymentSchedule[[#This Row],[PMT NO]]&lt;&gt;"",ScheduledPayment,"")</f>
        <v/>
      </c>
      <c r="F14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4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41" s="14" t="str">
        <f ca="1">IF(PaymentSchedule[[#This Row],[PMT NO]]&lt;&gt;"",PaymentSchedule[[#This Row],[TOTAL PAYMENT]]-PaymentSchedule[[#This Row],[INTEREST]],"")</f>
        <v/>
      </c>
      <c r="I141" s="14" t="str">
        <f ca="1">IF(PaymentSchedule[[#This Row],[PMT NO]]&lt;&gt;"",PaymentSchedule[[#This Row],[BEGINNING BALANCE]]*(InterestRate/PaymentsPerYear),"")</f>
        <v/>
      </c>
      <c r="J141" s="14" t="str">
        <f ca="1">IF(PaymentSchedule[[#This Row],[PMT NO]]&lt;&gt;"",IF(PaymentSchedule[[#This Row],[SCHEDULED PAYMENT]]+PaymentSchedule[[#This Row],[EXTRA PAYMENT]]&lt;=PaymentSchedule[[#This Row],[BEGINNING BALANCE]],PaymentSchedule[[#This Row],[BEGINNING BALANCE]]-PaymentSchedule[[#This Row],[PRINCIPAL]],0),"")</f>
        <v/>
      </c>
      <c r="K141" s="14" t="str">
        <f ca="1">IF(PaymentSchedule[[#This Row],[PMT NO]]&lt;&gt;"",SUM(INDEX(PaymentSchedule[INTEREST],1,1):PaymentSchedule[[#This Row],[INTEREST]]),"")</f>
        <v/>
      </c>
      <c r="L141" s="25">
        <f t="shared" si="4"/>
        <v>0</v>
      </c>
      <c r="M141" s="25">
        <f t="shared" si="5"/>
        <v>0</v>
      </c>
      <c r="N141" s="25">
        <f t="shared" si="6"/>
        <v>0</v>
      </c>
      <c r="O141" s="25" t="e">
        <f ca="1">PaymentSchedule[[#This Row],[HOA]]+PaymentSchedule[[#This Row],[TAXES]]+PaymentSchedule[[#This Row],[INSURANCE]]+PaymentSchedule[[#This Row],[TOTAL PAYMENT]]</f>
        <v>#VALUE!</v>
      </c>
      <c r="P141" s="25" t="e">
        <f ca="1">P140+PaymentSchedule[[#This Row],[TOTAL MONTHLY PAYMENTS]]</f>
        <v>#VALUE!</v>
      </c>
    </row>
    <row r="142" spans="2:16">
      <c r="B142" s="10" t="str">
        <f ca="1">IF(LoanIsGood,IF(ROW()-ROW(PaymentSchedule[[#Headers],[PMT NO]])&gt;ScheduledNumberOfPayments,"",ROW()-ROW(PaymentSchedule[[#Headers],[PMT NO]])),"")</f>
        <v/>
      </c>
      <c r="C142" s="12" t="str">
        <f ca="1">IF(PaymentSchedule[[#This Row],[PMT NO]]&lt;&gt;"",EOMONTH(LoanStartDate,ROW(PaymentSchedule[[#This Row],[PMT NO]])-ROW(PaymentSchedule[[#Headers],[PMT NO]])-2)+DAY(LoanStartDate),"")</f>
        <v/>
      </c>
      <c r="D142" s="14" t="str">
        <f ca="1">IF(PaymentSchedule[[#This Row],[PMT NO]]&lt;&gt;"",IF(ROW()-ROW(PaymentSchedule[[#Headers],[BEGINNING BALANCE]])=1,LoanAmount,INDEX(PaymentSchedule[ENDING BALANCE],ROW()-ROW(PaymentSchedule[[#Headers],[BEGINNING BALANCE]])-1)),"")</f>
        <v/>
      </c>
      <c r="E142" s="14" t="str">
        <f ca="1">IF(PaymentSchedule[[#This Row],[PMT NO]]&lt;&gt;"",ScheduledPayment,"")</f>
        <v/>
      </c>
      <c r="F14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4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42" s="14" t="str">
        <f ca="1">IF(PaymentSchedule[[#This Row],[PMT NO]]&lt;&gt;"",PaymentSchedule[[#This Row],[TOTAL PAYMENT]]-PaymentSchedule[[#This Row],[INTEREST]],"")</f>
        <v/>
      </c>
      <c r="I142" s="14" t="str">
        <f ca="1">IF(PaymentSchedule[[#This Row],[PMT NO]]&lt;&gt;"",PaymentSchedule[[#This Row],[BEGINNING BALANCE]]*(InterestRate/PaymentsPerYear),"")</f>
        <v/>
      </c>
      <c r="J142" s="14" t="str">
        <f ca="1">IF(PaymentSchedule[[#This Row],[PMT NO]]&lt;&gt;"",IF(PaymentSchedule[[#This Row],[SCHEDULED PAYMENT]]+PaymentSchedule[[#This Row],[EXTRA PAYMENT]]&lt;=PaymentSchedule[[#This Row],[BEGINNING BALANCE]],PaymentSchedule[[#This Row],[BEGINNING BALANCE]]-PaymentSchedule[[#This Row],[PRINCIPAL]],0),"")</f>
        <v/>
      </c>
      <c r="K142" s="14" t="str">
        <f ca="1">IF(PaymentSchedule[[#This Row],[PMT NO]]&lt;&gt;"",SUM(INDEX(PaymentSchedule[INTEREST],1,1):PaymentSchedule[[#This Row],[INTEREST]]),"")</f>
        <v/>
      </c>
      <c r="L142" s="25">
        <f t="shared" si="4"/>
        <v>0</v>
      </c>
      <c r="M142" s="25">
        <f t="shared" si="5"/>
        <v>0</v>
      </c>
      <c r="N142" s="25">
        <f t="shared" si="6"/>
        <v>0</v>
      </c>
      <c r="O142" s="25" t="e">
        <f ca="1">PaymentSchedule[[#This Row],[HOA]]+PaymentSchedule[[#This Row],[TAXES]]+PaymentSchedule[[#This Row],[INSURANCE]]+PaymentSchedule[[#This Row],[TOTAL PAYMENT]]</f>
        <v>#VALUE!</v>
      </c>
      <c r="P142" s="25" t="e">
        <f ca="1">P141+PaymentSchedule[[#This Row],[TOTAL MONTHLY PAYMENTS]]</f>
        <v>#VALUE!</v>
      </c>
    </row>
    <row r="143" spans="2:16">
      <c r="B143" s="10" t="str">
        <f ca="1">IF(LoanIsGood,IF(ROW()-ROW(PaymentSchedule[[#Headers],[PMT NO]])&gt;ScheduledNumberOfPayments,"",ROW()-ROW(PaymentSchedule[[#Headers],[PMT NO]])),"")</f>
        <v/>
      </c>
      <c r="C143" s="12" t="str">
        <f ca="1">IF(PaymentSchedule[[#This Row],[PMT NO]]&lt;&gt;"",EOMONTH(LoanStartDate,ROW(PaymentSchedule[[#This Row],[PMT NO]])-ROW(PaymentSchedule[[#Headers],[PMT NO]])-2)+DAY(LoanStartDate),"")</f>
        <v/>
      </c>
      <c r="D143" s="14" t="str">
        <f ca="1">IF(PaymentSchedule[[#This Row],[PMT NO]]&lt;&gt;"",IF(ROW()-ROW(PaymentSchedule[[#Headers],[BEGINNING BALANCE]])=1,LoanAmount,INDEX(PaymentSchedule[ENDING BALANCE],ROW()-ROW(PaymentSchedule[[#Headers],[BEGINNING BALANCE]])-1)),"")</f>
        <v/>
      </c>
      <c r="E143" s="14" t="str">
        <f ca="1">IF(PaymentSchedule[[#This Row],[PMT NO]]&lt;&gt;"",ScheduledPayment,"")</f>
        <v/>
      </c>
      <c r="F14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4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43" s="14" t="str">
        <f ca="1">IF(PaymentSchedule[[#This Row],[PMT NO]]&lt;&gt;"",PaymentSchedule[[#This Row],[TOTAL PAYMENT]]-PaymentSchedule[[#This Row],[INTEREST]],"")</f>
        <v/>
      </c>
      <c r="I143" s="14" t="str">
        <f ca="1">IF(PaymentSchedule[[#This Row],[PMT NO]]&lt;&gt;"",PaymentSchedule[[#This Row],[BEGINNING BALANCE]]*(InterestRate/PaymentsPerYear),"")</f>
        <v/>
      </c>
      <c r="J143" s="14" t="str">
        <f ca="1">IF(PaymentSchedule[[#This Row],[PMT NO]]&lt;&gt;"",IF(PaymentSchedule[[#This Row],[SCHEDULED PAYMENT]]+PaymentSchedule[[#This Row],[EXTRA PAYMENT]]&lt;=PaymentSchedule[[#This Row],[BEGINNING BALANCE]],PaymentSchedule[[#This Row],[BEGINNING BALANCE]]-PaymentSchedule[[#This Row],[PRINCIPAL]],0),"")</f>
        <v/>
      </c>
      <c r="K143" s="14" t="str">
        <f ca="1">IF(PaymentSchedule[[#This Row],[PMT NO]]&lt;&gt;"",SUM(INDEX(PaymentSchedule[INTEREST],1,1):PaymentSchedule[[#This Row],[INTEREST]]),"")</f>
        <v/>
      </c>
      <c r="L143" s="25">
        <f t="shared" ref="L143:L206" si="7">L142</f>
        <v>0</v>
      </c>
      <c r="M143" s="25">
        <f t="shared" ref="M143:M206" si="8">M142</f>
        <v>0</v>
      </c>
      <c r="N143" s="25">
        <f t="shared" ref="N143:N206" si="9">N142</f>
        <v>0</v>
      </c>
      <c r="O143" s="25" t="e">
        <f ca="1">PaymentSchedule[[#This Row],[HOA]]+PaymentSchedule[[#This Row],[TAXES]]+PaymentSchedule[[#This Row],[INSURANCE]]+PaymentSchedule[[#This Row],[TOTAL PAYMENT]]</f>
        <v>#VALUE!</v>
      </c>
      <c r="P143" s="25" t="e">
        <f ca="1">P142+PaymentSchedule[[#This Row],[TOTAL MONTHLY PAYMENTS]]</f>
        <v>#VALUE!</v>
      </c>
    </row>
    <row r="144" spans="2:16">
      <c r="B144" s="10" t="str">
        <f ca="1">IF(LoanIsGood,IF(ROW()-ROW(PaymentSchedule[[#Headers],[PMT NO]])&gt;ScheduledNumberOfPayments,"",ROW()-ROW(PaymentSchedule[[#Headers],[PMT NO]])),"")</f>
        <v/>
      </c>
      <c r="C144" s="12" t="str">
        <f ca="1">IF(PaymentSchedule[[#This Row],[PMT NO]]&lt;&gt;"",EOMONTH(LoanStartDate,ROW(PaymentSchedule[[#This Row],[PMT NO]])-ROW(PaymentSchedule[[#Headers],[PMT NO]])-2)+DAY(LoanStartDate),"")</f>
        <v/>
      </c>
      <c r="D144" s="14" t="str">
        <f ca="1">IF(PaymentSchedule[[#This Row],[PMT NO]]&lt;&gt;"",IF(ROW()-ROW(PaymentSchedule[[#Headers],[BEGINNING BALANCE]])=1,LoanAmount,INDEX(PaymentSchedule[ENDING BALANCE],ROW()-ROW(PaymentSchedule[[#Headers],[BEGINNING BALANCE]])-1)),"")</f>
        <v/>
      </c>
      <c r="E144" s="14" t="str">
        <f ca="1">IF(PaymentSchedule[[#This Row],[PMT NO]]&lt;&gt;"",ScheduledPayment,"")</f>
        <v/>
      </c>
      <c r="F14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4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44" s="14" t="str">
        <f ca="1">IF(PaymentSchedule[[#This Row],[PMT NO]]&lt;&gt;"",PaymentSchedule[[#This Row],[TOTAL PAYMENT]]-PaymentSchedule[[#This Row],[INTEREST]],"")</f>
        <v/>
      </c>
      <c r="I144" s="14" t="str">
        <f ca="1">IF(PaymentSchedule[[#This Row],[PMT NO]]&lt;&gt;"",PaymentSchedule[[#This Row],[BEGINNING BALANCE]]*(InterestRate/PaymentsPerYear),"")</f>
        <v/>
      </c>
      <c r="J144" s="14" t="str">
        <f ca="1">IF(PaymentSchedule[[#This Row],[PMT NO]]&lt;&gt;"",IF(PaymentSchedule[[#This Row],[SCHEDULED PAYMENT]]+PaymentSchedule[[#This Row],[EXTRA PAYMENT]]&lt;=PaymentSchedule[[#This Row],[BEGINNING BALANCE]],PaymentSchedule[[#This Row],[BEGINNING BALANCE]]-PaymentSchedule[[#This Row],[PRINCIPAL]],0),"")</f>
        <v/>
      </c>
      <c r="K144" s="14" t="str">
        <f ca="1">IF(PaymentSchedule[[#This Row],[PMT NO]]&lt;&gt;"",SUM(INDEX(PaymentSchedule[INTEREST],1,1):PaymentSchedule[[#This Row],[INTEREST]]),"")</f>
        <v/>
      </c>
      <c r="L144" s="25">
        <f t="shared" si="7"/>
        <v>0</v>
      </c>
      <c r="M144" s="25">
        <f t="shared" si="8"/>
        <v>0</v>
      </c>
      <c r="N144" s="25">
        <f t="shared" si="9"/>
        <v>0</v>
      </c>
      <c r="O144" s="25" t="e">
        <f ca="1">PaymentSchedule[[#This Row],[HOA]]+PaymentSchedule[[#This Row],[TAXES]]+PaymentSchedule[[#This Row],[INSURANCE]]+PaymentSchedule[[#This Row],[TOTAL PAYMENT]]</f>
        <v>#VALUE!</v>
      </c>
      <c r="P144" s="25" t="e">
        <f ca="1">P143+PaymentSchedule[[#This Row],[TOTAL MONTHLY PAYMENTS]]</f>
        <v>#VALUE!</v>
      </c>
    </row>
    <row r="145" spans="2:16">
      <c r="B145" s="10" t="str">
        <f ca="1">IF(LoanIsGood,IF(ROW()-ROW(PaymentSchedule[[#Headers],[PMT NO]])&gt;ScheduledNumberOfPayments,"",ROW()-ROW(PaymentSchedule[[#Headers],[PMT NO]])),"")</f>
        <v/>
      </c>
      <c r="C145" s="12" t="str">
        <f ca="1">IF(PaymentSchedule[[#This Row],[PMT NO]]&lt;&gt;"",EOMONTH(LoanStartDate,ROW(PaymentSchedule[[#This Row],[PMT NO]])-ROW(PaymentSchedule[[#Headers],[PMT NO]])-2)+DAY(LoanStartDate),"")</f>
        <v/>
      </c>
      <c r="D145" s="14" t="str">
        <f ca="1">IF(PaymentSchedule[[#This Row],[PMT NO]]&lt;&gt;"",IF(ROW()-ROW(PaymentSchedule[[#Headers],[BEGINNING BALANCE]])=1,LoanAmount,INDEX(PaymentSchedule[ENDING BALANCE],ROW()-ROW(PaymentSchedule[[#Headers],[BEGINNING BALANCE]])-1)),"")</f>
        <v/>
      </c>
      <c r="E145" s="14" t="str">
        <f ca="1">IF(PaymentSchedule[[#This Row],[PMT NO]]&lt;&gt;"",ScheduledPayment,"")</f>
        <v/>
      </c>
      <c r="F14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4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45" s="14" t="str">
        <f ca="1">IF(PaymentSchedule[[#This Row],[PMT NO]]&lt;&gt;"",PaymentSchedule[[#This Row],[TOTAL PAYMENT]]-PaymentSchedule[[#This Row],[INTEREST]],"")</f>
        <v/>
      </c>
      <c r="I145" s="14" t="str">
        <f ca="1">IF(PaymentSchedule[[#This Row],[PMT NO]]&lt;&gt;"",PaymentSchedule[[#This Row],[BEGINNING BALANCE]]*(InterestRate/PaymentsPerYear),"")</f>
        <v/>
      </c>
      <c r="J145" s="14" t="str">
        <f ca="1">IF(PaymentSchedule[[#This Row],[PMT NO]]&lt;&gt;"",IF(PaymentSchedule[[#This Row],[SCHEDULED PAYMENT]]+PaymentSchedule[[#This Row],[EXTRA PAYMENT]]&lt;=PaymentSchedule[[#This Row],[BEGINNING BALANCE]],PaymentSchedule[[#This Row],[BEGINNING BALANCE]]-PaymentSchedule[[#This Row],[PRINCIPAL]],0),"")</f>
        <v/>
      </c>
      <c r="K145" s="14" t="str">
        <f ca="1">IF(PaymentSchedule[[#This Row],[PMT NO]]&lt;&gt;"",SUM(INDEX(PaymentSchedule[INTEREST],1,1):PaymentSchedule[[#This Row],[INTEREST]]),"")</f>
        <v/>
      </c>
      <c r="L145" s="25">
        <f t="shared" si="7"/>
        <v>0</v>
      </c>
      <c r="M145" s="25">
        <f t="shared" si="8"/>
        <v>0</v>
      </c>
      <c r="N145" s="25">
        <f t="shared" si="9"/>
        <v>0</v>
      </c>
      <c r="O145" s="25" t="e">
        <f ca="1">PaymentSchedule[[#This Row],[HOA]]+PaymentSchedule[[#This Row],[TAXES]]+PaymentSchedule[[#This Row],[INSURANCE]]+PaymentSchedule[[#This Row],[TOTAL PAYMENT]]</f>
        <v>#VALUE!</v>
      </c>
      <c r="P145" s="25" t="e">
        <f ca="1">P144+PaymentSchedule[[#This Row],[TOTAL MONTHLY PAYMENTS]]</f>
        <v>#VALUE!</v>
      </c>
    </row>
    <row r="146" spans="2:16">
      <c r="B146" s="10" t="str">
        <f ca="1">IF(LoanIsGood,IF(ROW()-ROW(PaymentSchedule[[#Headers],[PMT NO]])&gt;ScheduledNumberOfPayments,"",ROW()-ROW(PaymentSchedule[[#Headers],[PMT NO]])),"")</f>
        <v/>
      </c>
      <c r="C146" s="12" t="str">
        <f ca="1">IF(PaymentSchedule[[#This Row],[PMT NO]]&lt;&gt;"",EOMONTH(LoanStartDate,ROW(PaymentSchedule[[#This Row],[PMT NO]])-ROW(PaymentSchedule[[#Headers],[PMT NO]])-2)+DAY(LoanStartDate),"")</f>
        <v/>
      </c>
      <c r="D146" s="14" t="str">
        <f ca="1">IF(PaymentSchedule[[#This Row],[PMT NO]]&lt;&gt;"",IF(ROW()-ROW(PaymentSchedule[[#Headers],[BEGINNING BALANCE]])=1,LoanAmount,INDEX(PaymentSchedule[ENDING BALANCE],ROW()-ROW(PaymentSchedule[[#Headers],[BEGINNING BALANCE]])-1)),"")</f>
        <v/>
      </c>
      <c r="E146" s="14" t="str">
        <f ca="1">IF(PaymentSchedule[[#This Row],[PMT NO]]&lt;&gt;"",ScheduledPayment,"")</f>
        <v/>
      </c>
      <c r="F14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4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46" s="14" t="str">
        <f ca="1">IF(PaymentSchedule[[#This Row],[PMT NO]]&lt;&gt;"",PaymentSchedule[[#This Row],[TOTAL PAYMENT]]-PaymentSchedule[[#This Row],[INTEREST]],"")</f>
        <v/>
      </c>
      <c r="I146" s="14" t="str">
        <f ca="1">IF(PaymentSchedule[[#This Row],[PMT NO]]&lt;&gt;"",PaymentSchedule[[#This Row],[BEGINNING BALANCE]]*(InterestRate/PaymentsPerYear),"")</f>
        <v/>
      </c>
      <c r="J146" s="14" t="str">
        <f ca="1">IF(PaymentSchedule[[#This Row],[PMT NO]]&lt;&gt;"",IF(PaymentSchedule[[#This Row],[SCHEDULED PAYMENT]]+PaymentSchedule[[#This Row],[EXTRA PAYMENT]]&lt;=PaymentSchedule[[#This Row],[BEGINNING BALANCE]],PaymentSchedule[[#This Row],[BEGINNING BALANCE]]-PaymentSchedule[[#This Row],[PRINCIPAL]],0),"")</f>
        <v/>
      </c>
      <c r="K146" s="14" t="str">
        <f ca="1">IF(PaymentSchedule[[#This Row],[PMT NO]]&lt;&gt;"",SUM(INDEX(PaymentSchedule[INTEREST],1,1):PaymentSchedule[[#This Row],[INTEREST]]),"")</f>
        <v/>
      </c>
      <c r="L146" s="25">
        <f t="shared" si="7"/>
        <v>0</v>
      </c>
      <c r="M146" s="25">
        <f t="shared" si="8"/>
        <v>0</v>
      </c>
      <c r="N146" s="25">
        <f t="shared" si="9"/>
        <v>0</v>
      </c>
      <c r="O146" s="25" t="e">
        <f ca="1">PaymentSchedule[[#This Row],[HOA]]+PaymentSchedule[[#This Row],[TAXES]]+PaymentSchedule[[#This Row],[INSURANCE]]+PaymentSchedule[[#This Row],[TOTAL PAYMENT]]</f>
        <v>#VALUE!</v>
      </c>
      <c r="P146" s="25" t="e">
        <f ca="1">P145+PaymentSchedule[[#This Row],[TOTAL MONTHLY PAYMENTS]]</f>
        <v>#VALUE!</v>
      </c>
    </row>
    <row r="147" spans="2:16">
      <c r="B147" s="10" t="str">
        <f ca="1">IF(LoanIsGood,IF(ROW()-ROW(PaymentSchedule[[#Headers],[PMT NO]])&gt;ScheduledNumberOfPayments,"",ROW()-ROW(PaymentSchedule[[#Headers],[PMT NO]])),"")</f>
        <v/>
      </c>
      <c r="C147" s="12" t="str">
        <f ca="1">IF(PaymentSchedule[[#This Row],[PMT NO]]&lt;&gt;"",EOMONTH(LoanStartDate,ROW(PaymentSchedule[[#This Row],[PMT NO]])-ROW(PaymentSchedule[[#Headers],[PMT NO]])-2)+DAY(LoanStartDate),"")</f>
        <v/>
      </c>
      <c r="D147" s="14" t="str">
        <f ca="1">IF(PaymentSchedule[[#This Row],[PMT NO]]&lt;&gt;"",IF(ROW()-ROW(PaymentSchedule[[#Headers],[BEGINNING BALANCE]])=1,LoanAmount,INDEX(PaymentSchedule[ENDING BALANCE],ROW()-ROW(PaymentSchedule[[#Headers],[BEGINNING BALANCE]])-1)),"")</f>
        <v/>
      </c>
      <c r="E147" s="14" t="str">
        <f ca="1">IF(PaymentSchedule[[#This Row],[PMT NO]]&lt;&gt;"",ScheduledPayment,"")</f>
        <v/>
      </c>
      <c r="F14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4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47" s="14" t="str">
        <f ca="1">IF(PaymentSchedule[[#This Row],[PMT NO]]&lt;&gt;"",PaymentSchedule[[#This Row],[TOTAL PAYMENT]]-PaymentSchedule[[#This Row],[INTEREST]],"")</f>
        <v/>
      </c>
      <c r="I147" s="14" t="str">
        <f ca="1">IF(PaymentSchedule[[#This Row],[PMT NO]]&lt;&gt;"",PaymentSchedule[[#This Row],[BEGINNING BALANCE]]*(InterestRate/PaymentsPerYear),"")</f>
        <v/>
      </c>
      <c r="J147" s="14" t="str">
        <f ca="1">IF(PaymentSchedule[[#This Row],[PMT NO]]&lt;&gt;"",IF(PaymentSchedule[[#This Row],[SCHEDULED PAYMENT]]+PaymentSchedule[[#This Row],[EXTRA PAYMENT]]&lt;=PaymentSchedule[[#This Row],[BEGINNING BALANCE]],PaymentSchedule[[#This Row],[BEGINNING BALANCE]]-PaymentSchedule[[#This Row],[PRINCIPAL]],0),"")</f>
        <v/>
      </c>
      <c r="K147" s="14" t="str">
        <f ca="1">IF(PaymentSchedule[[#This Row],[PMT NO]]&lt;&gt;"",SUM(INDEX(PaymentSchedule[INTEREST],1,1):PaymentSchedule[[#This Row],[INTEREST]]),"")</f>
        <v/>
      </c>
      <c r="L147" s="25">
        <f t="shared" si="7"/>
        <v>0</v>
      </c>
      <c r="M147" s="25">
        <f t="shared" si="8"/>
        <v>0</v>
      </c>
      <c r="N147" s="25">
        <f t="shared" si="9"/>
        <v>0</v>
      </c>
      <c r="O147" s="25" t="e">
        <f ca="1">PaymentSchedule[[#This Row],[HOA]]+PaymentSchedule[[#This Row],[TAXES]]+PaymentSchedule[[#This Row],[INSURANCE]]+PaymentSchedule[[#This Row],[TOTAL PAYMENT]]</f>
        <v>#VALUE!</v>
      </c>
      <c r="P147" s="25" t="e">
        <f ca="1">P146+PaymentSchedule[[#This Row],[TOTAL MONTHLY PAYMENTS]]</f>
        <v>#VALUE!</v>
      </c>
    </row>
    <row r="148" spans="2:16">
      <c r="B148" s="10" t="str">
        <f ca="1">IF(LoanIsGood,IF(ROW()-ROW(PaymentSchedule[[#Headers],[PMT NO]])&gt;ScheduledNumberOfPayments,"",ROW()-ROW(PaymentSchedule[[#Headers],[PMT NO]])),"")</f>
        <v/>
      </c>
      <c r="C148" s="12" t="str">
        <f ca="1">IF(PaymentSchedule[[#This Row],[PMT NO]]&lt;&gt;"",EOMONTH(LoanStartDate,ROW(PaymentSchedule[[#This Row],[PMT NO]])-ROW(PaymentSchedule[[#Headers],[PMT NO]])-2)+DAY(LoanStartDate),"")</f>
        <v/>
      </c>
      <c r="D148" s="14" t="str">
        <f ca="1">IF(PaymentSchedule[[#This Row],[PMT NO]]&lt;&gt;"",IF(ROW()-ROW(PaymentSchedule[[#Headers],[BEGINNING BALANCE]])=1,LoanAmount,INDEX(PaymentSchedule[ENDING BALANCE],ROW()-ROW(PaymentSchedule[[#Headers],[BEGINNING BALANCE]])-1)),"")</f>
        <v/>
      </c>
      <c r="E148" s="14" t="str">
        <f ca="1">IF(PaymentSchedule[[#This Row],[PMT NO]]&lt;&gt;"",ScheduledPayment,"")</f>
        <v/>
      </c>
      <c r="F14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4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48" s="14" t="str">
        <f ca="1">IF(PaymentSchedule[[#This Row],[PMT NO]]&lt;&gt;"",PaymentSchedule[[#This Row],[TOTAL PAYMENT]]-PaymentSchedule[[#This Row],[INTEREST]],"")</f>
        <v/>
      </c>
      <c r="I148" s="14" t="str">
        <f ca="1">IF(PaymentSchedule[[#This Row],[PMT NO]]&lt;&gt;"",PaymentSchedule[[#This Row],[BEGINNING BALANCE]]*(InterestRate/PaymentsPerYear),"")</f>
        <v/>
      </c>
      <c r="J148" s="14" t="str">
        <f ca="1">IF(PaymentSchedule[[#This Row],[PMT NO]]&lt;&gt;"",IF(PaymentSchedule[[#This Row],[SCHEDULED PAYMENT]]+PaymentSchedule[[#This Row],[EXTRA PAYMENT]]&lt;=PaymentSchedule[[#This Row],[BEGINNING BALANCE]],PaymentSchedule[[#This Row],[BEGINNING BALANCE]]-PaymentSchedule[[#This Row],[PRINCIPAL]],0),"")</f>
        <v/>
      </c>
      <c r="K148" s="14" t="str">
        <f ca="1">IF(PaymentSchedule[[#This Row],[PMT NO]]&lt;&gt;"",SUM(INDEX(PaymentSchedule[INTEREST],1,1):PaymentSchedule[[#This Row],[INTEREST]]),"")</f>
        <v/>
      </c>
      <c r="L148" s="25">
        <f t="shared" si="7"/>
        <v>0</v>
      </c>
      <c r="M148" s="25">
        <f t="shared" si="8"/>
        <v>0</v>
      </c>
      <c r="N148" s="25">
        <f t="shared" si="9"/>
        <v>0</v>
      </c>
      <c r="O148" s="25" t="e">
        <f ca="1">PaymentSchedule[[#This Row],[HOA]]+PaymentSchedule[[#This Row],[TAXES]]+PaymentSchedule[[#This Row],[INSURANCE]]+PaymentSchedule[[#This Row],[TOTAL PAYMENT]]</f>
        <v>#VALUE!</v>
      </c>
      <c r="P148" s="25" t="e">
        <f ca="1">P147+PaymentSchedule[[#This Row],[TOTAL MONTHLY PAYMENTS]]</f>
        <v>#VALUE!</v>
      </c>
    </row>
    <row r="149" spans="2:16">
      <c r="B149" s="10" t="str">
        <f ca="1">IF(LoanIsGood,IF(ROW()-ROW(PaymentSchedule[[#Headers],[PMT NO]])&gt;ScheduledNumberOfPayments,"",ROW()-ROW(PaymentSchedule[[#Headers],[PMT NO]])),"")</f>
        <v/>
      </c>
      <c r="C149" s="12" t="str">
        <f ca="1">IF(PaymentSchedule[[#This Row],[PMT NO]]&lt;&gt;"",EOMONTH(LoanStartDate,ROW(PaymentSchedule[[#This Row],[PMT NO]])-ROW(PaymentSchedule[[#Headers],[PMT NO]])-2)+DAY(LoanStartDate),"")</f>
        <v/>
      </c>
      <c r="D149" s="14" t="str">
        <f ca="1">IF(PaymentSchedule[[#This Row],[PMT NO]]&lt;&gt;"",IF(ROW()-ROW(PaymentSchedule[[#Headers],[BEGINNING BALANCE]])=1,LoanAmount,INDEX(PaymentSchedule[ENDING BALANCE],ROW()-ROW(PaymentSchedule[[#Headers],[BEGINNING BALANCE]])-1)),"")</f>
        <v/>
      </c>
      <c r="E149" s="14" t="str">
        <f ca="1">IF(PaymentSchedule[[#This Row],[PMT NO]]&lt;&gt;"",ScheduledPayment,"")</f>
        <v/>
      </c>
      <c r="F14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4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49" s="14" t="str">
        <f ca="1">IF(PaymentSchedule[[#This Row],[PMT NO]]&lt;&gt;"",PaymentSchedule[[#This Row],[TOTAL PAYMENT]]-PaymentSchedule[[#This Row],[INTEREST]],"")</f>
        <v/>
      </c>
      <c r="I149" s="14" t="str">
        <f ca="1">IF(PaymentSchedule[[#This Row],[PMT NO]]&lt;&gt;"",PaymentSchedule[[#This Row],[BEGINNING BALANCE]]*(InterestRate/PaymentsPerYear),"")</f>
        <v/>
      </c>
      <c r="J149" s="14" t="str">
        <f ca="1">IF(PaymentSchedule[[#This Row],[PMT NO]]&lt;&gt;"",IF(PaymentSchedule[[#This Row],[SCHEDULED PAYMENT]]+PaymentSchedule[[#This Row],[EXTRA PAYMENT]]&lt;=PaymentSchedule[[#This Row],[BEGINNING BALANCE]],PaymentSchedule[[#This Row],[BEGINNING BALANCE]]-PaymentSchedule[[#This Row],[PRINCIPAL]],0),"")</f>
        <v/>
      </c>
      <c r="K149" s="14" t="str">
        <f ca="1">IF(PaymentSchedule[[#This Row],[PMT NO]]&lt;&gt;"",SUM(INDEX(PaymentSchedule[INTEREST],1,1):PaymentSchedule[[#This Row],[INTEREST]]),"")</f>
        <v/>
      </c>
      <c r="L149" s="25">
        <f t="shared" si="7"/>
        <v>0</v>
      </c>
      <c r="M149" s="25">
        <f t="shared" si="8"/>
        <v>0</v>
      </c>
      <c r="N149" s="25">
        <f t="shared" si="9"/>
        <v>0</v>
      </c>
      <c r="O149" s="25" t="e">
        <f ca="1">PaymentSchedule[[#This Row],[HOA]]+PaymentSchedule[[#This Row],[TAXES]]+PaymentSchedule[[#This Row],[INSURANCE]]+PaymentSchedule[[#This Row],[TOTAL PAYMENT]]</f>
        <v>#VALUE!</v>
      </c>
      <c r="P149" s="25" t="e">
        <f ca="1">P148+PaymentSchedule[[#This Row],[TOTAL MONTHLY PAYMENTS]]</f>
        <v>#VALUE!</v>
      </c>
    </row>
    <row r="150" spans="2:16">
      <c r="B150" s="10" t="str">
        <f ca="1">IF(LoanIsGood,IF(ROW()-ROW(PaymentSchedule[[#Headers],[PMT NO]])&gt;ScheduledNumberOfPayments,"",ROW()-ROW(PaymentSchedule[[#Headers],[PMT NO]])),"")</f>
        <v/>
      </c>
      <c r="C150" s="12" t="str">
        <f ca="1">IF(PaymentSchedule[[#This Row],[PMT NO]]&lt;&gt;"",EOMONTH(LoanStartDate,ROW(PaymentSchedule[[#This Row],[PMT NO]])-ROW(PaymentSchedule[[#Headers],[PMT NO]])-2)+DAY(LoanStartDate),"")</f>
        <v/>
      </c>
      <c r="D150" s="14" t="str">
        <f ca="1">IF(PaymentSchedule[[#This Row],[PMT NO]]&lt;&gt;"",IF(ROW()-ROW(PaymentSchedule[[#Headers],[BEGINNING BALANCE]])=1,LoanAmount,INDEX(PaymentSchedule[ENDING BALANCE],ROW()-ROW(PaymentSchedule[[#Headers],[BEGINNING BALANCE]])-1)),"")</f>
        <v/>
      </c>
      <c r="E150" s="14" t="str">
        <f ca="1">IF(PaymentSchedule[[#This Row],[PMT NO]]&lt;&gt;"",ScheduledPayment,"")</f>
        <v/>
      </c>
      <c r="F15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5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50" s="14" t="str">
        <f ca="1">IF(PaymentSchedule[[#This Row],[PMT NO]]&lt;&gt;"",PaymentSchedule[[#This Row],[TOTAL PAYMENT]]-PaymentSchedule[[#This Row],[INTEREST]],"")</f>
        <v/>
      </c>
      <c r="I150" s="14" t="str">
        <f ca="1">IF(PaymentSchedule[[#This Row],[PMT NO]]&lt;&gt;"",PaymentSchedule[[#This Row],[BEGINNING BALANCE]]*(InterestRate/PaymentsPerYear),"")</f>
        <v/>
      </c>
      <c r="J150" s="14" t="str">
        <f ca="1">IF(PaymentSchedule[[#This Row],[PMT NO]]&lt;&gt;"",IF(PaymentSchedule[[#This Row],[SCHEDULED PAYMENT]]+PaymentSchedule[[#This Row],[EXTRA PAYMENT]]&lt;=PaymentSchedule[[#This Row],[BEGINNING BALANCE]],PaymentSchedule[[#This Row],[BEGINNING BALANCE]]-PaymentSchedule[[#This Row],[PRINCIPAL]],0),"")</f>
        <v/>
      </c>
      <c r="K150" s="14" t="str">
        <f ca="1">IF(PaymentSchedule[[#This Row],[PMT NO]]&lt;&gt;"",SUM(INDEX(PaymentSchedule[INTEREST],1,1):PaymentSchedule[[#This Row],[INTEREST]]),"")</f>
        <v/>
      </c>
      <c r="L150" s="25">
        <f t="shared" si="7"/>
        <v>0</v>
      </c>
      <c r="M150" s="25">
        <f t="shared" si="8"/>
        <v>0</v>
      </c>
      <c r="N150" s="25">
        <f t="shared" si="9"/>
        <v>0</v>
      </c>
      <c r="O150" s="25" t="e">
        <f ca="1">PaymentSchedule[[#This Row],[HOA]]+PaymentSchedule[[#This Row],[TAXES]]+PaymentSchedule[[#This Row],[INSURANCE]]+PaymentSchedule[[#This Row],[TOTAL PAYMENT]]</f>
        <v>#VALUE!</v>
      </c>
      <c r="P150" s="25" t="e">
        <f ca="1">P149+PaymentSchedule[[#This Row],[TOTAL MONTHLY PAYMENTS]]</f>
        <v>#VALUE!</v>
      </c>
    </row>
    <row r="151" spans="2:16">
      <c r="B151" s="10" t="str">
        <f ca="1">IF(LoanIsGood,IF(ROW()-ROW(PaymentSchedule[[#Headers],[PMT NO]])&gt;ScheduledNumberOfPayments,"",ROW()-ROW(PaymentSchedule[[#Headers],[PMT NO]])),"")</f>
        <v/>
      </c>
      <c r="C151" s="12" t="str">
        <f ca="1">IF(PaymentSchedule[[#This Row],[PMT NO]]&lt;&gt;"",EOMONTH(LoanStartDate,ROW(PaymentSchedule[[#This Row],[PMT NO]])-ROW(PaymentSchedule[[#Headers],[PMT NO]])-2)+DAY(LoanStartDate),"")</f>
        <v/>
      </c>
      <c r="D151" s="14" t="str">
        <f ca="1">IF(PaymentSchedule[[#This Row],[PMT NO]]&lt;&gt;"",IF(ROW()-ROW(PaymentSchedule[[#Headers],[BEGINNING BALANCE]])=1,LoanAmount,INDEX(PaymentSchedule[ENDING BALANCE],ROW()-ROW(PaymentSchedule[[#Headers],[BEGINNING BALANCE]])-1)),"")</f>
        <v/>
      </c>
      <c r="E151" s="14" t="str">
        <f ca="1">IF(PaymentSchedule[[#This Row],[PMT NO]]&lt;&gt;"",ScheduledPayment,"")</f>
        <v/>
      </c>
      <c r="F15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5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51" s="14" t="str">
        <f ca="1">IF(PaymentSchedule[[#This Row],[PMT NO]]&lt;&gt;"",PaymentSchedule[[#This Row],[TOTAL PAYMENT]]-PaymentSchedule[[#This Row],[INTEREST]],"")</f>
        <v/>
      </c>
      <c r="I151" s="14" t="str">
        <f ca="1">IF(PaymentSchedule[[#This Row],[PMT NO]]&lt;&gt;"",PaymentSchedule[[#This Row],[BEGINNING BALANCE]]*(InterestRate/PaymentsPerYear),"")</f>
        <v/>
      </c>
      <c r="J151" s="14" t="str">
        <f ca="1">IF(PaymentSchedule[[#This Row],[PMT NO]]&lt;&gt;"",IF(PaymentSchedule[[#This Row],[SCHEDULED PAYMENT]]+PaymentSchedule[[#This Row],[EXTRA PAYMENT]]&lt;=PaymentSchedule[[#This Row],[BEGINNING BALANCE]],PaymentSchedule[[#This Row],[BEGINNING BALANCE]]-PaymentSchedule[[#This Row],[PRINCIPAL]],0),"")</f>
        <v/>
      </c>
      <c r="K151" s="14" t="str">
        <f ca="1">IF(PaymentSchedule[[#This Row],[PMT NO]]&lt;&gt;"",SUM(INDEX(PaymentSchedule[INTEREST],1,1):PaymentSchedule[[#This Row],[INTEREST]]),"")</f>
        <v/>
      </c>
      <c r="L151" s="25">
        <f t="shared" si="7"/>
        <v>0</v>
      </c>
      <c r="M151" s="25">
        <f t="shared" si="8"/>
        <v>0</v>
      </c>
      <c r="N151" s="25">
        <f t="shared" si="9"/>
        <v>0</v>
      </c>
      <c r="O151" s="25" t="e">
        <f ca="1">PaymentSchedule[[#This Row],[HOA]]+PaymentSchedule[[#This Row],[TAXES]]+PaymentSchedule[[#This Row],[INSURANCE]]+PaymentSchedule[[#This Row],[TOTAL PAYMENT]]</f>
        <v>#VALUE!</v>
      </c>
      <c r="P151" s="25" t="e">
        <f ca="1">P150+PaymentSchedule[[#This Row],[TOTAL MONTHLY PAYMENTS]]</f>
        <v>#VALUE!</v>
      </c>
    </row>
    <row r="152" spans="2:16">
      <c r="B152" s="10" t="str">
        <f ca="1">IF(LoanIsGood,IF(ROW()-ROW(PaymentSchedule[[#Headers],[PMT NO]])&gt;ScheduledNumberOfPayments,"",ROW()-ROW(PaymentSchedule[[#Headers],[PMT NO]])),"")</f>
        <v/>
      </c>
      <c r="C152" s="12" t="str">
        <f ca="1">IF(PaymentSchedule[[#This Row],[PMT NO]]&lt;&gt;"",EOMONTH(LoanStartDate,ROW(PaymentSchedule[[#This Row],[PMT NO]])-ROW(PaymentSchedule[[#Headers],[PMT NO]])-2)+DAY(LoanStartDate),"")</f>
        <v/>
      </c>
      <c r="D152" s="14" t="str">
        <f ca="1">IF(PaymentSchedule[[#This Row],[PMT NO]]&lt;&gt;"",IF(ROW()-ROW(PaymentSchedule[[#Headers],[BEGINNING BALANCE]])=1,LoanAmount,INDEX(PaymentSchedule[ENDING BALANCE],ROW()-ROW(PaymentSchedule[[#Headers],[BEGINNING BALANCE]])-1)),"")</f>
        <v/>
      </c>
      <c r="E152" s="14" t="str">
        <f ca="1">IF(PaymentSchedule[[#This Row],[PMT NO]]&lt;&gt;"",ScheduledPayment,"")</f>
        <v/>
      </c>
      <c r="F15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5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52" s="14" t="str">
        <f ca="1">IF(PaymentSchedule[[#This Row],[PMT NO]]&lt;&gt;"",PaymentSchedule[[#This Row],[TOTAL PAYMENT]]-PaymentSchedule[[#This Row],[INTEREST]],"")</f>
        <v/>
      </c>
      <c r="I152" s="14" t="str">
        <f ca="1">IF(PaymentSchedule[[#This Row],[PMT NO]]&lt;&gt;"",PaymentSchedule[[#This Row],[BEGINNING BALANCE]]*(InterestRate/PaymentsPerYear),"")</f>
        <v/>
      </c>
      <c r="J152" s="14" t="str">
        <f ca="1">IF(PaymentSchedule[[#This Row],[PMT NO]]&lt;&gt;"",IF(PaymentSchedule[[#This Row],[SCHEDULED PAYMENT]]+PaymentSchedule[[#This Row],[EXTRA PAYMENT]]&lt;=PaymentSchedule[[#This Row],[BEGINNING BALANCE]],PaymentSchedule[[#This Row],[BEGINNING BALANCE]]-PaymentSchedule[[#This Row],[PRINCIPAL]],0),"")</f>
        <v/>
      </c>
      <c r="K152" s="14" t="str">
        <f ca="1">IF(PaymentSchedule[[#This Row],[PMT NO]]&lt;&gt;"",SUM(INDEX(PaymentSchedule[INTEREST],1,1):PaymentSchedule[[#This Row],[INTEREST]]),"")</f>
        <v/>
      </c>
      <c r="L152" s="25">
        <f t="shared" si="7"/>
        <v>0</v>
      </c>
      <c r="M152" s="25">
        <f t="shared" si="8"/>
        <v>0</v>
      </c>
      <c r="N152" s="25">
        <f t="shared" si="9"/>
        <v>0</v>
      </c>
      <c r="O152" s="25" t="e">
        <f ca="1">PaymentSchedule[[#This Row],[HOA]]+PaymentSchedule[[#This Row],[TAXES]]+PaymentSchedule[[#This Row],[INSURANCE]]+PaymentSchedule[[#This Row],[TOTAL PAYMENT]]</f>
        <v>#VALUE!</v>
      </c>
      <c r="P152" s="25" t="e">
        <f ca="1">P151+PaymentSchedule[[#This Row],[TOTAL MONTHLY PAYMENTS]]</f>
        <v>#VALUE!</v>
      </c>
    </row>
    <row r="153" spans="2:16">
      <c r="B153" s="10" t="str">
        <f ca="1">IF(LoanIsGood,IF(ROW()-ROW(PaymentSchedule[[#Headers],[PMT NO]])&gt;ScheduledNumberOfPayments,"",ROW()-ROW(PaymentSchedule[[#Headers],[PMT NO]])),"")</f>
        <v/>
      </c>
      <c r="C153" s="12" t="str">
        <f ca="1">IF(PaymentSchedule[[#This Row],[PMT NO]]&lt;&gt;"",EOMONTH(LoanStartDate,ROW(PaymentSchedule[[#This Row],[PMT NO]])-ROW(PaymentSchedule[[#Headers],[PMT NO]])-2)+DAY(LoanStartDate),"")</f>
        <v/>
      </c>
      <c r="D153" s="14" t="str">
        <f ca="1">IF(PaymentSchedule[[#This Row],[PMT NO]]&lt;&gt;"",IF(ROW()-ROW(PaymentSchedule[[#Headers],[BEGINNING BALANCE]])=1,LoanAmount,INDEX(PaymentSchedule[ENDING BALANCE],ROW()-ROW(PaymentSchedule[[#Headers],[BEGINNING BALANCE]])-1)),"")</f>
        <v/>
      </c>
      <c r="E153" s="14" t="str">
        <f ca="1">IF(PaymentSchedule[[#This Row],[PMT NO]]&lt;&gt;"",ScheduledPayment,"")</f>
        <v/>
      </c>
      <c r="F15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5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53" s="14" t="str">
        <f ca="1">IF(PaymentSchedule[[#This Row],[PMT NO]]&lt;&gt;"",PaymentSchedule[[#This Row],[TOTAL PAYMENT]]-PaymentSchedule[[#This Row],[INTEREST]],"")</f>
        <v/>
      </c>
      <c r="I153" s="14" t="str">
        <f ca="1">IF(PaymentSchedule[[#This Row],[PMT NO]]&lt;&gt;"",PaymentSchedule[[#This Row],[BEGINNING BALANCE]]*(InterestRate/PaymentsPerYear),"")</f>
        <v/>
      </c>
      <c r="J153" s="14" t="str">
        <f ca="1">IF(PaymentSchedule[[#This Row],[PMT NO]]&lt;&gt;"",IF(PaymentSchedule[[#This Row],[SCHEDULED PAYMENT]]+PaymentSchedule[[#This Row],[EXTRA PAYMENT]]&lt;=PaymentSchedule[[#This Row],[BEGINNING BALANCE]],PaymentSchedule[[#This Row],[BEGINNING BALANCE]]-PaymentSchedule[[#This Row],[PRINCIPAL]],0),"")</f>
        <v/>
      </c>
      <c r="K153" s="14" t="str">
        <f ca="1">IF(PaymentSchedule[[#This Row],[PMT NO]]&lt;&gt;"",SUM(INDEX(PaymentSchedule[INTEREST],1,1):PaymentSchedule[[#This Row],[INTEREST]]),"")</f>
        <v/>
      </c>
      <c r="L153" s="25">
        <f t="shared" si="7"/>
        <v>0</v>
      </c>
      <c r="M153" s="25">
        <f t="shared" si="8"/>
        <v>0</v>
      </c>
      <c r="N153" s="25">
        <f t="shared" si="9"/>
        <v>0</v>
      </c>
      <c r="O153" s="25" t="e">
        <f ca="1">PaymentSchedule[[#This Row],[HOA]]+PaymentSchedule[[#This Row],[TAXES]]+PaymentSchedule[[#This Row],[INSURANCE]]+PaymentSchedule[[#This Row],[TOTAL PAYMENT]]</f>
        <v>#VALUE!</v>
      </c>
      <c r="P153" s="25" t="e">
        <f ca="1">P152+PaymentSchedule[[#This Row],[TOTAL MONTHLY PAYMENTS]]</f>
        <v>#VALUE!</v>
      </c>
    </row>
    <row r="154" spans="2:16">
      <c r="B154" s="10" t="str">
        <f ca="1">IF(LoanIsGood,IF(ROW()-ROW(PaymentSchedule[[#Headers],[PMT NO]])&gt;ScheduledNumberOfPayments,"",ROW()-ROW(PaymentSchedule[[#Headers],[PMT NO]])),"")</f>
        <v/>
      </c>
      <c r="C154" s="12" t="str">
        <f ca="1">IF(PaymentSchedule[[#This Row],[PMT NO]]&lt;&gt;"",EOMONTH(LoanStartDate,ROW(PaymentSchedule[[#This Row],[PMT NO]])-ROW(PaymentSchedule[[#Headers],[PMT NO]])-2)+DAY(LoanStartDate),"")</f>
        <v/>
      </c>
      <c r="D154" s="14" t="str">
        <f ca="1">IF(PaymentSchedule[[#This Row],[PMT NO]]&lt;&gt;"",IF(ROW()-ROW(PaymentSchedule[[#Headers],[BEGINNING BALANCE]])=1,LoanAmount,INDEX(PaymentSchedule[ENDING BALANCE],ROW()-ROW(PaymentSchedule[[#Headers],[BEGINNING BALANCE]])-1)),"")</f>
        <v/>
      </c>
      <c r="E154" s="14" t="str">
        <f ca="1">IF(PaymentSchedule[[#This Row],[PMT NO]]&lt;&gt;"",ScheduledPayment,"")</f>
        <v/>
      </c>
      <c r="F15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5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54" s="14" t="str">
        <f ca="1">IF(PaymentSchedule[[#This Row],[PMT NO]]&lt;&gt;"",PaymentSchedule[[#This Row],[TOTAL PAYMENT]]-PaymentSchedule[[#This Row],[INTEREST]],"")</f>
        <v/>
      </c>
      <c r="I154" s="14" t="str">
        <f ca="1">IF(PaymentSchedule[[#This Row],[PMT NO]]&lt;&gt;"",PaymentSchedule[[#This Row],[BEGINNING BALANCE]]*(InterestRate/PaymentsPerYear),"")</f>
        <v/>
      </c>
      <c r="J154" s="14" t="str">
        <f ca="1">IF(PaymentSchedule[[#This Row],[PMT NO]]&lt;&gt;"",IF(PaymentSchedule[[#This Row],[SCHEDULED PAYMENT]]+PaymentSchedule[[#This Row],[EXTRA PAYMENT]]&lt;=PaymentSchedule[[#This Row],[BEGINNING BALANCE]],PaymentSchedule[[#This Row],[BEGINNING BALANCE]]-PaymentSchedule[[#This Row],[PRINCIPAL]],0),"")</f>
        <v/>
      </c>
      <c r="K154" s="14" t="str">
        <f ca="1">IF(PaymentSchedule[[#This Row],[PMT NO]]&lt;&gt;"",SUM(INDEX(PaymentSchedule[INTEREST],1,1):PaymentSchedule[[#This Row],[INTEREST]]),"")</f>
        <v/>
      </c>
      <c r="L154" s="25">
        <f t="shared" si="7"/>
        <v>0</v>
      </c>
      <c r="M154" s="25">
        <f t="shared" si="8"/>
        <v>0</v>
      </c>
      <c r="N154" s="25">
        <f t="shared" si="9"/>
        <v>0</v>
      </c>
      <c r="O154" s="25" t="e">
        <f ca="1">PaymentSchedule[[#This Row],[HOA]]+PaymentSchedule[[#This Row],[TAXES]]+PaymentSchedule[[#This Row],[INSURANCE]]+PaymentSchedule[[#This Row],[TOTAL PAYMENT]]</f>
        <v>#VALUE!</v>
      </c>
      <c r="P154" s="25" t="e">
        <f ca="1">P153+PaymentSchedule[[#This Row],[TOTAL MONTHLY PAYMENTS]]</f>
        <v>#VALUE!</v>
      </c>
    </row>
    <row r="155" spans="2:16">
      <c r="B155" s="10" t="str">
        <f ca="1">IF(LoanIsGood,IF(ROW()-ROW(PaymentSchedule[[#Headers],[PMT NO]])&gt;ScheduledNumberOfPayments,"",ROW()-ROW(PaymentSchedule[[#Headers],[PMT NO]])),"")</f>
        <v/>
      </c>
      <c r="C155" s="12" t="str">
        <f ca="1">IF(PaymentSchedule[[#This Row],[PMT NO]]&lt;&gt;"",EOMONTH(LoanStartDate,ROW(PaymentSchedule[[#This Row],[PMT NO]])-ROW(PaymentSchedule[[#Headers],[PMT NO]])-2)+DAY(LoanStartDate),"")</f>
        <v/>
      </c>
      <c r="D155" s="14" t="str">
        <f ca="1">IF(PaymentSchedule[[#This Row],[PMT NO]]&lt;&gt;"",IF(ROW()-ROW(PaymentSchedule[[#Headers],[BEGINNING BALANCE]])=1,LoanAmount,INDEX(PaymentSchedule[ENDING BALANCE],ROW()-ROW(PaymentSchedule[[#Headers],[BEGINNING BALANCE]])-1)),"")</f>
        <v/>
      </c>
      <c r="E155" s="14" t="str">
        <f ca="1">IF(PaymentSchedule[[#This Row],[PMT NO]]&lt;&gt;"",ScheduledPayment,"")</f>
        <v/>
      </c>
      <c r="F15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5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55" s="14" t="str">
        <f ca="1">IF(PaymentSchedule[[#This Row],[PMT NO]]&lt;&gt;"",PaymentSchedule[[#This Row],[TOTAL PAYMENT]]-PaymentSchedule[[#This Row],[INTEREST]],"")</f>
        <v/>
      </c>
      <c r="I155" s="14" t="str">
        <f ca="1">IF(PaymentSchedule[[#This Row],[PMT NO]]&lt;&gt;"",PaymentSchedule[[#This Row],[BEGINNING BALANCE]]*(InterestRate/PaymentsPerYear),"")</f>
        <v/>
      </c>
      <c r="J155" s="14" t="str">
        <f ca="1">IF(PaymentSchedule[[#This Row],[PMT NO]]&lt;&gt;"",IF(PaymentSchedule[[#This Row],[SCHEDULED PAYMENT]]+PaymentSchedule[[#This Row],[EXTRA PAYMENT]]&lt;=PaymentSchedule[[#This Row],[BEGINNING BALANCE]],PaymentSchedule[[#This Row],[BEGINNING BALANCE]]-PaymentSchedule[[#This Row],[PRINCIPAL]],0),"")</f>
        <v/>
      </c>
      <c r="K155" s="14" t="str">
        <f ca="1">IF(PaymentSchedule[[#This Row],[PMT NO]]&lt;&gt;"",SUM(INDEX(PaymentSchedule[INTEREST],1,1):PaymentSchedule[[#This Row],[INTEREST]]),"")</f>
        <v/>
      </c>
      <c r="L155" s="25">
        <f t="shared" si="7"/>
        <v>0</v>
      </c>
      <c r="M155" s="25">
        <f t="shared" si="8"/>
        <v>0</v>
      </c>
      <c r="N155" s="25">
        <f t="shared" si="9"/>
        <v>0</v>
      </c>
      <c r="O155" s="25" t="e">
        <f ca="1">PaymentSchedule[[#This Row],[HOA]]+PaymentSchedule[[#This Row],[TAXES]]+PaymentSchedule[[#This Row],[INSURANCE]]+PaymentSchedule[[#This Row],[TOTAL PAYMENT]]</f>
        <v>#VALUE!</v>
      </c>
      <c r="P155" s="25" t="e">
        <f ca="1">P154+PaymentSchedule[[#This Row],[TOTAL MONTHLY PAYMENTS]]</f>
        <v>#VALUE!</v>
      </c>
    </row>
    <row r="156" spans="2:16">
      <c r="B156" s="10" t="str">
        <f ca="1">IF(LoanIsGood,IF(ROW()-ROW(PaymentSchedule[[#Headers],[PMT NO]])&gt;ScheduledNumberOfPayments,"",ROW()-ROW(PaymentSchedule[[#Headers],[PMT NO]])),"")</f>
        <v/>
      </c>
      <c r="C156" s="12" t="str">
        <f ca="1">IF(PaymentSchedule[[#This Row],[PMT NO]]&lt;&gt;"",EOMONTH(LoanStartDate,ROW(PaymentSchedule[[#This Row],[PMT NO]])-ROW(PaymentSchedule[[#Headers],[PMT NO]])-2)+DAY(LoanStartDate),"")</f>
        <v/>
      </c>
      <c r="D156" s="14" t="str">
        <f ca="1">IF(PaymentSchedule[[#This Row],[PMT NO]]&lt;&gt;"",IF(ROW()-ROW(PaymentSchedule[[#Headers],[BEGINNING BALANCE]])=1,LoanAmount,INDEX(PaymentSchedule[ENDING BALANCE],ROW()-ROW(PaymentSchedule[[#Headers],[BEGINNING BALANCE]])-1)),"")</f>
        <v/>
      </c>
      <c r="E156" s="14" t="str">
        <f ca="1">IF(PaymentSchedule[[#This Row],[PMT NO]]&lt;&gt;"",ScheduledPayment,"")</f>
        <v/>
      </c>
      <c r="F15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5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56" s="14" t="str">
        <f ca="1">IF(PaymentSchedule[[#This Row],[PMT NO]]&lt;&gt;"",PaymentSchedule[[#This Row],[TOTAL PAYMENT]]-PaymentSchedule[[#This Row],[INTEREST]],"")</f>
        <v/>
      </c>
      <c r="I156" s="14" t="str">
        <f ca="1">IF(PaymentSchedule[[#This Row],[PMT NO]]&lt;&gt;"",PaymentSchedule[[#This Row],[BEGINNING BALANCE]]*(InterestRate/PaymentsPerYear),"")</f>
        <v/>
      </c>
      <c r="J156" s="14" t="str">
        <f ca="1">IF(PaymentSchedule[[#This Row],[PMT NO]]&lt;&gt;"",IF(PaymentSchedule[[#This Row],[SCHEDULED PAYMENT]]+PaymentSchedule[[#This Row],[EXTRA PAYMENT]]&lt;=PaymentSchedule[[#This Row],[BEGINNING BALANCE]],PaymentSchedule[[#This Row],[BEGINNING BALANCE]]-PaymentSchedule[[#This Row],[PRINCIPAL]],0),"")</f>
        <v/>
      </c>
      <c r="K156" s="14" t="str">
        <f ca="1">IF(PaymentSchedule[[#This Row],[PMT NO]]&lt;&gt;"",SUM(INDEX(PaymentSchedule[INTEREST],1,1):PaymentSchedule[[#This Row],[INTEREST]]),"")</f>
        <v/>
      </c>
      <c r="L156" s="25">
        <f t="shared" si="7"/>
        <v>0</v>
      </c>
      <c r="M156" s="25">
        <f t="shared" si="8"/>
        <v>0</v>
      </c>
      <c r="N156" s="25">
        <f t="shared" si="9"/>
        <v>0</v>
      </c>
      <c r="O156" s="25" t="e">
        <f ca="1">PaymentSchedule[[#This Row],[HOA]]+PaymentSchedule[[#This Row],[TAXES]]+PaymentSchedule[[#This Row],[INSURANCE]]+PaymentSchedule[[#This Row],[TOTAL PAYMENT]]</f>
        <v>#VALUE!</v>
      </c>
      <c r="P156" s="25" t="e">
        <f ca="1">P155+PaymentSchedule[[#This Row],[TOTAL MONTHLY PAYMENTS]]</f>
        <v>#VALUE!</v>
      </c>
    </row>
    <row r="157" spans="2:16">
      <c r="B157" s="10" t="str">
        <f ca="1">IF(LoanIsGood,IF(ROW()-ROW(PaymentSchedule[[#Headers],[PMT NO]])&gt;ScheduledNumberOfPayments,"",ROW()-ROW(PaymentSchedule[[#Headers],[PMT NO]])),"")</f>
        <v/>
      </c>
      <c r="C157" s="12" t="str">
        <f ca="1">IF(PaymentSchedule[[#This Row],[PMT NO]]&lt;&gt;"",EOMONTH(LoanStartDate,ROW(PaymentSchedule[[#This Row],[PMT NO]])-ROW(PaymentSchedule[[#Headers],[PMT NO]])-2)+DAY(LoanStartDate),"")</f>
        <v/>
      </c>
      <c r="D157" s="14" t="str">
        <f ca="1">IF(PaymentSchedule[[#This Row],[PMT NO]]&lt;&gt;"",IF(ROW()-ROW(PaymentSchedule[[#Headers],[BEGINNING BALANCE]])=1,LoanAmount,INDEX(PaymentSchedule[ENDING BALANCE],ROW()-ROW(PaymentSchedule[[#Headers],[BEGINNING BALANCE]])-1)),"")</f>
        <v/>
      </c>
      <c r="E157" s="14" t="str">
        <f ca="1">IF(PaymentSchedule[[#This Row],[PMT NO]]&lt;&gt;"",ScheduledPayment,"")</f>
        <v/>
      </c>
      <c r="F15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5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57" s="14" t="str">
        <f ca="1">IF(PaymentSchedule[[#This Row],[PMT NO]]&lt;&gt;"",PaymentSchedule[[#This Row],[TOTAL PAYMENT]]-PaymentSchedule[[#This Row],[INTEREST]],"")</f>
        <v/>
      </c>
      <c r="I157" s="14" t="str">
        <f ca="1">IF(PaymentSchedule[[#This Row],[PMT NO]]&lt;&gt;"",PaymentSchedule[[#This Row],[BEGINNING BALANCE]]*(InterestRate/PaymentsPerYear),"")</f>
        <v/>
      </c>
      <c r="J157" s="14" t="str">
        <f ca="1">IF(PaymentSchedule[[#This Row],[PMT NO]]&lt;&gt;"",IF(PaymentSchedule[[#This Row],[SCHEDULED PAYMENT]]+PaymentSchedule[[#This Row],[EXTRA PAYMENT]]&lt;=PaymentSchedule[[#This Row],[BEGINNING BALANCE]],PaymentSchedule[[#This Row],[BEGINNING BALANCE]]-PaymentSchedule[[#This Row],[PRINCIPAL]],0),"")</f>
        <v/>
      </c>
      <c r="K157" s="14" t="str">
        <f ca="1">IF(PaymentSchedule[[#This Row],[PMT NO]]&lt;&gt;"",SUM(INDEX(PaymentSchedule[INTEREST],1,1):PaymentSchedule[[#This Row],[INTEREST]]),"")</f>
        <v/>
      </c>
      <c r="L157" s="25">
        <f t="shared" si="7"/>
        <v>0</v>
      </c>
      <c r="M157" s="25">
        <f t="shared" si="8"/>
        <v>0</v>
      </c>
      <c r="N157" s="25">
        <f t="shared" si="9"/>
        <v>0</v>
      </c>
      <c r="O157" s="25" t="e">
        <f ca="1">PaymentSchedule[[#This Row],[HOA]]+PaymentSchedule[[#This Row],[TAXES]]+PaymentSchedule[[#This Row],[INSURANCE]]+PaymentSchedule[[#This Row],[TOTAL PAYMENT]]</f>
        <v>#VALUE!</v>
      </c>
      <c r="P157" s="25" t="e">
        <f ca="1">P156+PaymentSchedule[[#This Row],[TOTAL MONTHLY PAYMENTS]]</f>
        <v>#VALUE!</v>
      </c>
    </row>
    <row r="158" spans="2:16">
      <c r="B158" s="10" t="str">
        <f ca="1">IF(LoanIsGood,IF(ROW()-ROW(PaymentSchedule[[#Headers],[PMT NO]])&gt;ScheduledNumberOfPayments,"",ROW()-ROW(PaymentSchedule[[#Headers],[PMT NO]])),"")</f>
        <v/>
      </c>
      <c r="C158" s="12" t="str">
        <f ca="1">IF(PaymentSchedule[[#This Row],[PMT NO]]&lt;&gt;"",EOMONTH(LoanStartDate,ROW(PaymentSchedule[[#This Row],[PMT NO]])-ROW(PaymentSchedule[[#Headers],[PMT NO]])-2)+DAY(LoanStartDate),"")</f>
        <v/>
      </c>
      <c r="D158" s="14" t="str">
        <f ca="1">IF(PaymentSchedule[[#This Row],[PMT NO]]&lt;&gt;"",IF(ROW()-ROW(PaymentSchedule[[#Headers],[BEGINNING BALANCE]])=1,LoanAmount,INDEX(PaymentSchedule[ENDING BALANCE],ROW()-ROW(PaymentSchedule[[#Headers],[BEGINNING BALANCE]])-1)),"")</f>
        <v/>
      </c>
      <c r="E158" s="14" t="str">
        <f ca="1">IF(PaymentSchedule[[#This Row],[PMT NO]]&lt;&gt;"",ScheduledPayment,"")</f>
        <v/>
      </c>
      <c r="F15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5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58" s="14" t="str">
        <f ca="1">IF(PaymentSchedule[[#This Row],[PMT NO]]&lt;&gt;"",PaymentSchedule[[#This Row],[TOTAL PAYMENT]]-PaymentSchedule[[#This Row],[INTEREST]],"")</f>
        <v/>
      </c>
      <c r="I158" s="14" t="str">
        <f ca="1">IF(PaymentSchedule[[#This Row],[PMT NO]]&lt;&gt;"",PaymentSchedule[[#This Row],[BEGINNING BALANCE]]*(InterestRate/PaymentsPerYear),"")</f>
        <v/>
      </c>
      <c r="J158" s="14" t="str">
        <f ca="1">IF(PaymentSchedule[[#This Row],[PMT NO]]&lt;&gt;"",IF(PaymentSchedule[[#This Row],[SCHEDULED PAYMENT]]+PaymentSchedule[[#This Row],[EXTRA PAYMENT]]&lt;=PaymentSchedule[[#This Row],[BEGINNING BALANCE]],PaymentSchedule[[#This Row],[BEGINNING BALANCE]]-PaymentSchedule[[#This Row],[PRINCIPAL]],0),"")</f>
        <v/>
      </c>
      <c r="K158" s="14" t="str">
        <f ca="1">IF(PaymentSchedule[[#This Row],[PMT NO]]&lt;&gt;"",SUM(INDEX(PaymentSchedule[INTEREST],1,1):PaymentSchedule[[#This Row],[INTEREST]]),"")</f>
        <v/>
      </c>
      <c r="L158" s="25">
        <f t="shared" si="7"/>
        <v>0</v>
      </c>
      <c r="M158" s="25">
        <f t="shared" si="8"/>
        <v>0</v>
      </c>
      <c r="N158" s="25">
        <f t="shared" si="9"/>
        <v>0</v>
      </c>
      <c r="O158" s="25" t="e">
        <f ca="1">PaymentSchedule[[#This Row],[HOA]]+PaymentSchedule[[#This Row],[TAXES]]+PaymentSchedule[[#This Row],[INSURANCE]]+PaymentSchedule[[#This Row],[TOTAL PAYMENT]]</f>
        <v>#VALUE!</v>
      </c>
      <c r="P158" s="25" t="e">
        <f ca="1">P157+PaymentSchedule[[#This Row],[TOTAL MONTHLY PAYMENTS]]</f>
        <v>#VALUE!</v>
      </c>
    </row>
    <row r="159" spans="2:16">
      <c r="B159" s="10" t="str">
        <f ca="1">IF(LoanIsGood,IF(ROW()-ROW(PaymentSchedule[[#Headers],[PMT NO]])&gt;ScheduledNumberOfPayments,"",ROW()-ROW(PaymentSchedule[[#Headers],[PMT NO]])),"")</f>
        <v/>
      </c>
      <c r="C159" s="12" t="str">
        <f ca="1">IF(PaymentSchedule[[#This Row],[PMT NO]]&lt;&gt;"",EOMONTH(LoanStartDate,ROW(PaymentSchedule[[#This Row],[PMT NO]])-ROW(PaymentSchedule[[#Headers],[PMT NO]])-2)+DAY(LoanStartDate),"")</f>
        <v/>
      </c>
      <c r="D159" s="14" t="str">
        <f ca="1">IF(PaymentSchedule[[#This Row],[PMT NO]]&lt;&gt;"",IF(ROW()-ROW(PaymentSchedule[[#Headers],[BEGINNING BALANCE]])=1,LoanAmount,INDEX(PaymentSchedule[ENDING BALANCE],ROW()-ROW(PaymentSchedule[[#Headers],[BEGINNING BALANCE]])-1)),"")</f>
        <v/>
      </c>
      <c r="E159" s="14" t="str">
        <f ca="1">IF(PaymentSchedule[[#This Row],[PMT NO]]&lt;&gt;"",ScheduledPayment,"")</f>
        <v/>
      </c>
      <c r="F15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5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59" s="14" t="str">
        <f ca="1">IF(PaymentSchedule[[#This Row],[PMT NO]]&lt;&gt;"",PaymentSchedule[[#This Row],[TOTAL PAYMENT]]-PaymentSchedule[[#This Row],[INTEREST]],"")</f>
        <v/>
      </c>
      <c r="I159" s="14" t="str">
        <f ca="1">IF(PaymentSchedule[[#This Row],[PMT NO]]&lt;&gt;"",PaymentSchedule[[#This Row],[BEGINNING BALANCE]]*(InterestRate/PaymentsPerYear),"")</f>
        <v/>
      </c>
      <c r="J159" s="14" t="str">
        <f ca="1">IF(PaymentSchedule[[#This Row],[PMT NO]]&lt;&gt;"",IF(PaymentSchedule[[#This Row],[SCHEDULED PAYMENT]]+PaymentSchedule[[#This Row],[EXTRA PAYMENT]]&lt;=PaymentSchedule[[#This Row],[BEGINNING BALANCE]],PaymentSchedule[[#This Row],[BEGINNING BALANCE]]-PaymentSchedule[[#This Row],[PRINCIPAL]],0),"")</f>
        <v/>
      </c>
      <c r="K159" s="14" t="str">
        <f ca="1">IF(PaymentSchedule[[#This Row],[PMT NO]]&lt;&gt;"",SUM(INDEX(PaymentSchedule[INTEREST],1,1):PaymentSchedule[[#This Row],[INTEREST]]),"")</f>
        <v/>
      </c>
      <c r="L159" s="25">
        <f t="shared" si="7"/>
        <v>0</v>
      </c>
      <c r="M159" s="25">
        <f t="shared" si="8"/>
        <v>0</v>
      </c>
      <c r="N159" s="25">
        <f t="shared" si="9"/>
        <v>0</v>
      </c>
      <c r="O159" s="25" t="e">
        <f ca="1">PaymentSchedule[[#This Row],[HOA]]+PaymentSchedule[[#This Row],[TAXES]]+PaymentSchedule[[#This Row],[INSURANCE]]+PaymentSchedule[[#This Row],[TOTAL PAYMENT]]</f>
        <v>#VALUE!</v>
      </c>
      <c r="P159" s="25" t="e">
        <f ca="1">P158+PaymentSchedule[[#This Row],[TOTAL MONTHLY PAYMENTS]]</f>
        <v>#VALUE!</v>
      </c>
    </row>
    <row r="160" spans="2:16">
      <c r="B160" s="10" t="str">
        <f ca="1">IF(LoanIsGood,IF(ROW()-ROW(PaymentSchedule[[#Headers],[PMT NO]])&gt;ScheduledNumberOfPayments,"",ROW()-ROW(PaymentSchedule[[#Headers],[PMT NO]])),"")</f>
        <v/>
      </c>
      <c r="C160" s="12" t="str">
        <f ca="1">IF(PaymentSchedule[[#This Row],[PMT NO]]&lt;&gt;"",EOMONTH(LoanStartDate,ROW(PaymentSchedule[[#This Row],[PMT NO]])-ROW(PaymentSchedule[[#Headers],[PMT NO]])-2)+DAY(LoanStartDate),"")</f>
        <v/>
      </c>
      <c r="D160" s="14" t="str">
        <f ca="1">IF(PaymentSchedule[[#This Row],[PMT NO]]&lt;&gt;"",IF(ROW()-ROW(PaymentSchedule[[#Headers],[BEGINNING BALANCE]])=1,LoanAmount,INDEX(PaymentSchedule[ENDING BALANCE],ROW()-ROW(PaymentSchedule[[#Headers],[BEGINNING BALANCE]])-1)),"")</f>
        <v/>
      </c>
      <c r="E160" s="14" t="str">
        <f ca="1">IF(PaymentSchedule[[#This Row],[PMT NO]]&lt;&gt;"",ScheduledPayment,"")</f>
        <v/>
      </c>
      <c r="F16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6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60" s="14" t="str">
        <f ca="1">IF(PaymentSchedule[[#This Row],[PMT NO]]&lt;&gt;"",PaymentSchedule[[#This Row],[TOTAL PAYMENT]]-PaymentSchedule[[#This Row],[INTEREST]],"")</f>
        <v/>
      </c>
      <c r="I160" s="14" t="str">
        <f ca="1">IF(PaymentSchedule[[#This Row],[PMT NO]]&lt;&gt;"",PaymentSchedule[[#This Row],[BEGINNING BALANCE]]*(InterestRate/PaymentsPerYear),"")</f>
        <v/>
      </c>
      <c r="J160" s="14" t="str">
        <f ca="1">IF(PaymentSchedule[[#This Row],[PMT NO]]&lt;&gt;"",IF(PaymentSchedule[[#This Row],[SCHEDULED PAYMENT]]+PaymentSchedule[[#This Row],[EXTRA PAYMENT]]&lt;=PaymentSchedule[[#This Row],[BEGINNING BALANCE]],PaymentSchedule[[#This Row],[BEGINNING BALANCE]]-PaymentSchedule[[#This Row],[PRINCIPAL]],0),"")</f>
        <v/>
      </c>
      <c r="K160" s="14" t="str">
        <f ca="1">IF(PaymentSchedule[[#This Row],[PMT NO]]&lt;&gt;"",SUM(INDEX(PaymentSchedule[INTEREST],1,1):PaymentSchedule[[#This Row],[INTEREST]]),"")</f>
        <v/>
      </c>
      <c r="L160" s="25">
        <f t="shared" si="7"/>
        <v>0</v>
      </c>
      <c r="M160" s="25">
        <f t="shared" si="8"/>
        <v>0</v>
      </c>
      <c r="N160" s="25">
        <f t="shared" si="9"/>
        <v>0</v>
      </c>
      <c r="O160" s="25" t="e">
        <f ca="1">PaymentSchedule[[#This Row],[HOA]]+PaymentSchedule[[#This Row],[TAXES]]+PaymentSchedule[[#This Row],[INSURANCE]]+PaymentSchedule[[#This Row],[TOTAL PAYMENT]]</f>
        <v>#VALUE!</v>
      </c>
      <c r="P160" s="25" t="e">
        <f ca="1">P159+PaymentSchedule[[#This Row],[TOTAL MONTHLY PAYMENTS]]</f>
        <v>#VALUE!</v>
      </c>
    </row>
    <row r="161" spans="2:16">
      <c r="B161" s="10" t="str">
        <f ca="1">IF(LoanIsGood,IF(ROW()-ROW(PaymentSchedule[[#Headers],[PMT NO]])&gt;ScheduledNumberOfPayments,"",ROW()-ROW(PaymentSchedule[[#Headers],[PMT NO]])),"")</f>
        <v/>
      </c>
      <c r="C161" s="12" t="str">
        <f ca="1">IF(PaymentSchedule[[#This Row],[PMT NO]]&lt;&gt;"",EOMONTH(LoanStartDate,ROW(PaymentSchedule[[#This Row],[PMT NO]])-ROW(PaymentSchedule[[#Headers],[PMT NO]])-2)+DAY(LoanStartDate),"")</f>
        <v/>
      </c>
      <c r="D161" s="14" t="str">
        <f ca="1">IF(PaymentSchedule[[#This Row],[PMT NO]]&lt;&gt;"",IF(ROW()-ROW(PaymentSchedule[[#Headers],[BEGINNING BALANCE]])=1,LoanAmount,INDEX(PaymentSchedule[ENDING BALANCE],ROW()-ROW(PaymentSchedule[[#Headers],[BEGINNING BALANCE]])-1)),"")</f>
        <v/>
      </c>
      <c r="E161" s="14" t="str">
        <f ca="1">IF(PaymentSchedule[[#This Row],[PMT NO]]&lt;&gt;"",ScheduledPayment,"")</f>
        <v/>
      </c>
      <c r="F16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6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61" s="14" t="str">
        <f ca="1">IF(PaymentSchedule[[#This Row],[PMT NO]]&lt;&gt;"",PaymentSchedule[[#This Row],[TOTAL PAYMENT]]-PaymentSchedule[[#This Row],[INTEREST]],"")</f>
        <v/>
      </c>
      <c r="I161" s="14" t="str">
        <f ca="1">IF(PaymentSchedule[[#This Row],[PMT NO]]&lt;&gt;"",PaymentSchedule[[#This Row],[BEGINNING BALANCE]]*(InterestRate/PaymentsPerYear),"")</f>
        <v/>
      </c>
      <c r="J161" s="14" t="str">
        <f ca="1">IF(PaymentSchedule[[#This Row],[PMT NO]]&lt;&gt;"",IF(PaymentSchedule[[#This Row],[SCHEDULED PAYMENT]]+PaymentSchedule[[#This Row],[EXTRA PAYMENT]]&lt;=PaymentSchedule[[#This Row],[BEGINNING BALANCE]],PaymentSchedule[[#This Row],[BEGINNING BALANCE]]-PaymentSchedule[[#This Row],[PRINCIPAL]],0),"")</f>
        <v/>
      </c>
      <c r="K161" s="14" t="str">
        <f ca="1">IF(PaymentSchedule[[#This Row],[PMT NO]]&lt;&gt;"",SUM(INDEX(PaymentSchedule[INTEREST],1,1):PaymentSchedule[[#This Row],[INTEREST]]),"")</f>
        <v/>
      </c>
      <c r="L161" s="25">
        <f t="shared" si="7"/>
        <v>0</v>
      </c>
      <c r="M161" s="25">
        <f t="shared" si="8"/>
        <v>0</v>
      </c>
      <c r="N161" s="25">
        <f t="shared" si="9"/>
        <v>0</v>
      </c>
      <c r="O161" s="25" t="e">
        <f ca="1">PaymentSchedule[[#This Row],[HOA]]+PaymentSchedule[[#This Row],[TAXES]]+PaymentSchedule[[#This Row],[INSURANCE]]+PaymentSchedule[[#This Row],[TOTAL PAYMENT]]</f>
        <v>#VALUE!</v>
      </c>
      <c r="P161" s="25" t="e">
        <f ca="1">P160+PaymentSchedule[[#This Row],[TOTAL MONTHLY PAYMENTS]]</f>
        <v>#VALUE!</v>
      </c>
    </row>
    <row r="162" spans="2:16">
      <c r="B162" s="10" t="str">
        <f ca="1">IF(LoanIsGood,IF(ROW()-ROW(PaymentSchedule[[#Headers],[PMT NO]])&gt;ScheduledNumberOfPayments,"",ROW()-ROW(PaymentSchedule[[#Headers],[PMT NO]])),"")</f>
        <v/>
      </c>
      <c r="C162" s="12" t="str">
        <f ca="1">IF(PaymentSchedule[[#This Row],[PMT NO]]&lt;&gt;"",EOMONTH(LoanStartDate,ROW(PaymentSchedule[[#This Row],[PMT NO]])-ROW(PaymentSchedule[[#Headers],[PMT NO]])-2)+DAY(LoanStartDate),"")</f>
        <v/>
      </c>
      <c r="D162" s="14" t="str">
        <f ca="1">IF(PaymentSchedule[[#This Row],[PMT NO]]&lt;&gt;"",IF(ROW()-ROW(PaymentSchedule[[#Headers],[BEGINNING BALANCE]])=1,LoanAmount,INDEX(PaymentSchedule[ENDING BALANCE],ROW()-ROW(PaymentSchedule[[#Headers],[BEGINNING BALANCE]])-1)),"")</f>
        <v/>
      </c>
      <c r="E162" s="14" t="str">
        <f ca="1">IF(PaymentSchedule[[#This Row],[PMT NO]]&lt;&gt;"",ScheduledPayment,"")</f>
        <v/>
      </c>
      <c r="F16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6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62" s="14" t="str">
        <f ca="1">IF(PaymentSchedule[[#This Row],[PMT NO]]&lt;&gt;"",PaymentSchedule[[#This Row],[TOTAL PAYMENT]]-PaymentSchedule[[#This Row],[INTEREST]],"")</f>
        <v/>
      </c>
      <c r="I162" s="14" t="str">
        <f ca="1">IF(PaymentSchedule[[#This Row],[PMT NO]]&lt;&gt;"",PaymentSchedule[[#This Row],[BEGINNING BALANCE]]*(InterestRate/PaymentsPerYear),"")</f>
        <v/>
      </c>
      <c r="J162" s="14" t="str">
        <f ca="1">IF(PaymentSchedule[[#This Row],[PMT NO]]&lt;&gt;"",IF(PaymentSchedule[[#This Row],[SCHEDULED PAYMENT]]+PaymentSchedule[[#This Row],[EXTRA PAYMENT]]&lt;=PaymentSchedule[[#This Row],[BEGINNING BALANCE]],PaymentSchedule[[#This Row],[BEGINNING BALANCE]]-PaymentSchedule[[#This Row],[PRINCIPAL]],0),"")</f>
        <v/>
      </c>
      <c r="K162" s="14" t="str">
        <f ca="1">IF(PaymentSchedule[[#This Row],[PMT NO]]&lt;&gt;"",SUM(INDEX(PaymentSchedule[INTEREST],1,1):PaymentSchedule[[#This Row],[INTEREST]]),"")</f>
        <v/>
      </c>
      <c r="L162" s="25">
        <f t="shared" si="7"/>
        <v>0</v>
      </c>
      <c r="M162" s="25">
        <f t="shared" si="8"/>
        <v>0</v>
      </c>
      <c r="N162" s="25">
        <f t="shared" si="9"/>
        <v>0</v>
      </c>
      <c r="O162" s="25" t="e">
        <f ca="1">PaymentSchedule[[#This Row],[HOA]]+PaymentSchedule[[#This Row],[TAXES]]+PaymentSchedule[[#This Row],[INSURANCE]]+PaymentSchedule[[#This Row],[TOTAL PAYMENT]]</f>
        <v>#VALUE!</v>
      </c>
      <c r="P162" s="25" t="e">
        <f ca="1">P161+PaymentSchedule[[#This Row],[TOTAL MONTHLY PAYMENTS]]</f>
        <v>#VALUE!</v>
      </c>
    </row>
    <row r="163" spans="2:16">
      <c r="B163" s="10" t="str">
        <f ca="1">IF(LoanIsGood,IF(ROW()-ROW(PaymentSchedule[[#Headers],[PMT NO]])&gt;ScheduledNumberOfPayments,"",ROW()-ROW(PaymentSchedule[[#Headers],[PMT NO]])),"")</f>
        <v/>
      </c>
      <c r="C163" s="12" t="str">
        <f ca="1">IF(PaymentSchedule[[#This Row],[PMT NO]]&lt;&gt;"",EOMONTH(LoanStartDate,ROW(PaymentSchedule[[#This Row],[PMT NO]])-ROW(PaymentSchedule[[#Headers],[PMT NO]])-2)+DAY(LoanStartDate),"")</f>
        <v/>
      </c>
      <c r="D163" s="14" t="str">
        <f ca="1">IF(PaymentSchedule[[#This Row],[PMT NO]]&lt;&gt;"",IF(ROW()-ROW(PaymentSchedule[[#Headers],[BEGINNING BALANCE]])=1,LoanAmount,INDEX(PaymentSchedule[ENDING BALANCE],ROW()-ROW(PaymentSchedule[[#Headers],[BEGINNING BALANCE]])-1)),"")</f>
        <v/>
      </c>
      <c r="E163" s="14" t="str">
        <f ca="1">IF(PaymentSchedule[[#This Row],[PMT NO]]&lt;&gt;"",ScheduledPayment,"")</f>
        <v/>
      </c>
      <c r="F16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6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63" s="14" t="str">
        <f ca="1">IF(PaymentSchedule[[#This Row],[PMT NO]]&lt;&gt;"",PaymentSchedule[[#This Row],[TOTAL PAYMENT]]-PaymentSchedule[[#This Row],[INTEREST]],"")</f>
        <v/>
      </c>
      <c r="I163" s="14" t="str">
        <f ca="1">IF(PaymentSchedule[[#This Row],[PMT NO]]&lt;&gt;"",PaymentSchedule[[#This Row],[BEGINNING BALANCE]]*(InterestRate/PaymentsPerYear),"")</f>
        <v/>
      </c>
      <c r="J163" s="14" t="str">
        <f ca="1">IF(PaymentSchedule[[#This Row],[PMT NO]]&lt;&gt;"",IF(PaymentSchedule[[#This Row],[SCHEDULED PAYMENT]]+PaymentSchedule[[#This Row],[EXTRA PAYMENT]]&lt;=PaymentSchedule[[#This Row],[BEGINNING BALANCE]],PaymentSchedule[[#This Row],[BEGINNING BALANCE]]-PaymentSchedule[[#This Row],[PRINCIPAL]],0),"")</f>
        <v/>
      </c>
      <c r="K163" s="14" t="str">
        <f ca="1">IF(PaymentSchedule[[#This Row],[PMT NO]]&lt;&gt;"",SUM(INDEX(PaymentSchedule[INTEREST],1,1):PaymentSchedule[[#This Row],[INTEREST]]),"")</f>
        <v/>
      </c>
      <c r="L163" s="25">
        <f t="shared" si="7"/>
        <v>0</v>
      </c>
      <c r="M163" s="25">
        <f t="shared" si="8"/>
        <v>0</v>
      </c>
      <c r="N163" s="25">
        <f t="shared" si="9"/>
        <v>0</v>
      </c>
      <c r="O163" s="25" t="e">
        <f ca="1">PaymentSchedule[[#This Row],[HOA]]+PaymentSchedule[[#This Row],[TAXES]]+PaymentSchedule[[#This Row],[INSURANCE]]+PaymentSchedule[[#This Row],[TOTAL PAYMENT]]</f>
        <v>#VALUE!</v>
      </c>
      <c r="P163" s="25" t="e">
        <f ca="1">P162+PaymentSchedule[[#This Row],[TOTAL MONTHLY PAYMENTS]]</f>
        <v>#VALUE!</v>
      </c>
    </row>
    <row r="164" spans="2:16">
      <c r="B164" s="10" t="str">
        <f ca="1">IF(LoanIsGood,IF(ROW()-ROW(PaymentSchedule[[#Headers],[PMT NO]])&gt;ScheduledNumberOfPayments,"",ROW()-ROW(PaymentSchedule[[#Headers],[PMT NO]])),"")</f>
        <v/>
      </c>
      <c r="C164" s="12" t="str">
        <f ca="1">IF(PaymentSchedule[[#This Row],[PMT NO]]&lt;&gt;"",EOMONTH(LoanStartDate,ROW(PaymentSchedule[[#This Row],[PMT NO]])-ROW(PaymentSchedule[[#Headers],[PMT NO]])-2)+DAY(LoanStartDate),"")</f>
        <v/>
      </c>
      <c r="D164" s="14" t="str">
        <f ca="1">IF(PaymentSchedule[[#This Row],[PMT NO]]&lt;&gt;"",IF(ROW()-ROW(PaymentSchedule[[#Headers],[BEGINNING BALANCE]])=1,LoanAmount,INDEX(PaymentSchedule[ENDING BALANCE],ROW()-ROW(PaymentSchedule[[#Headers],[BEGINNING BALANCE]])-1)),"")</f>
        <v/>
      </c>
      <c r="E164" s="14" t="str">
        <f ca="1">IF(PaymentSchedule[[#This Row],[PMT NO]]&lt;&gt;"",ScheduledPayment,"")</f>
        <v/>
      </c>
      <c r="F16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6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64" s="14" t="str">
        <f ca="1">IF(PaymentSchedule[[#This Row],[PMT NO]]&lt;&gt;"",PaymentSchedule[[#This Row],[TOTAL PAYMENT]]-PaymentSchedule[[#This Row],[INTEREST]],"")</f>
        <v/>
      </c>
      <c r="I164" s="14" t="str">
        <f ca="1">IF(PaymentSchedule[[#This Row],[PMT NO]]&lt;&gt;"",PaymentSchedule[[#This Row],[BEGINNING BALANCE]]*(InterestRate/PaymentsPerYear),"")</f>
        <v/>
      </c>
      <c r="J164" s="14" t="str">
        <f ca="1">IF(PaymentSchedule[[#This Row],[PMT NO]]&lt;&gt;"",IF(PaymentSchedule[[#This Row],[SCHEDULED PAYMENT]]+PaymentSchedule[[#This Row],[EXTRA PAYMENT]]&lt;=PaymentSchedule[[#This Row],[BEGINNING BALANCE]],PaymentSchedule[[#This Row],[BEGINNING BALANCE]]-PaymentSchedule[[#This Row],[PRINCIPAL]],0),"")</f>
        <v/>
      </c>
      <c r="K164" s="14" t="str">
        <f ca="1">IF(PaymentSchedule[[#This Row],[PMT NO]]&lt;&gt;"",SUM(INDEX(PaymentSchedule[INTEREST],1,1):PaymentSchedule[[#This Row],[INTEREST]]),"")</f>
        <v/>
      </c>
      <c r="L164" s="25">
        <f t="shared" si="7"/>
        <v>0</v>
      </c>
      <c r="M164" s="25">
        <f t="shared" si="8"/>
        <v>0</v>
      </c>
      <c r="N164" s="25">
        <f t="shared" si="9"/>
        <v>0</v>
      </c>
      <c r="O164" s="25" t="e">
        <f ca="1">PaymentSchedule[[#This Row],[HOA]]+PaymentSchedule[[#This Row],[TAXES]]+PaymentSchedule[[#This Row],[INSURANCE]]+PaymentSchedule[[#This Row],[TOTAL PAYMENT]]</f>
        <v>#VALUE!</v>
      </c>
      <c r="P164" s="25" t="e">
        <f ca="1">P163+PaymentSchedule[[#This Row],[TOTAL MONTHLY PAYMENTS]]</f>
        <v>#VALUE!</v>
      </c>
    </row>
    <row r="165" spans="2:16">
      <c r="B165" s="10" t="str">
        <f ca="1">IF(LoanIsGood,IF(ROW()-ROW(PaymentSchedule[[#Headers],[PMT NO]])&gt;ScheduledNumberOfPayments,"",ROW()-ROW(PaymentSchedule[[#Headers],[PMT NO]])),"")</f>
        <v/>
      </c>
      <c r="C165" s="12" t="str">
        <f ca="1">IF(PaymentSchedule[[#This Row],[PMT NO]]&lt;&gt;"",EOMONTH(LoanStartDate,ROW(PaymentSchedule[[#This Row],[PMT NO]])-ROW(PaymentSchedule[[#Headers],[PMT NO]])-2)+DAY(LoanStartDate),"")</f>
        <v/>
      </c>
      <c r="D165" s="14" t="str">
        <f ca="1">IF(PaymentSchedule[[#This Row],[PMT NO]]&lt;&gt;"",IF(ROW()-ROW(PaymentSchedule[[#Headers],[BEGINNING BALANCE]])=1,LoanAmount,INDEX(PaymentSchedule[ENDING BALANCE],ROW()-ROW(PaymentSchedule[[#Headers],[BEGINNING BALANCE]])-1)),"")</f>
        <v/>
      </c>
      <c r="E165" s="14" t="str">
        <f ca="1">IF(PaymentSchedule[[#This Row],[PMT NO]]&lt;&gt;"",ScheduledPayment,"")</f>
        <v/>
      </c>
      <c r="F16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6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65" s="14" t="str">
        <f ca="1">IF(PaymentSchedule[[#This Row],[PMT NO]]&lt;&gt;"",PaymentSchedule[[#This Row],[TOTAL PAYMENT]]-PaymentSchedule[[#This Row],[INTEREST]],"")</f>
        <v/>
      </c>
      <c r="I165" s="14" t="str">
        <f ca="1">IF(PaymentSchedule[[#This Row],[PMT NO]]&lt;&gt;"",PaymentSchedule[[#This Row],[BEGINNING BALANCE]]*(InterestRate/PaymentsPerYear),"")</f>
        <v/>
      </c>
      <c r="J165" s="14" t="str">
        <f ca="1">IF(PaymentSchedule[[#This Row],[PMT NO]]&lt;&gt;"",IF(PaymentSchedule[[#This Row],[SCHEDULED PAYMENT]]+PaymentSchedule[[#This Row],[EXTRA PAYMENT]]&lt;=PaymentSchedule[[#This Row],[BEGINNING BALANCE]],PaymentSchedule[[#This Row],[BEGINNING BALANCE]]-PaymentSchedule[[#This Row],[PRINCIPAL]],0),"")</f>
        <v/>
      </c>
      <c r="K165" s="14" t="str">
        <f ca="1">IF(PaymentSchedule[[#This Row],[PMT NO]]&lt;&gt;"",SUM(INDEX(PaymentSchedule[INTEREST],1,1):PaymentSchedule[[#This Row],[INTEREST]]),"")</f>
        <v/>
      </c>
      <c r="L165" s="25">
        <f t="shared" si="7"/>
        <v>0</v>
      </c>
      <c r="M165" s="25">
        <f t="shared" si="8"/>
        <v>0</v>
      </c>
      <c r="N165" s="25">
        <f t="shared" si="9"/>
        <v>0</v>
      </c>
      <c r="O165" s="25" t="e">
        <f ca="1">PaymentSchedule[[#This Row],[HOA]]+PaymentSchedule[[#This Row],[TAXES]]+PaymentSchedule[[#This Row],[INSURANCE]]+PaymentSchedule[[#This Row],[TOTAL PAYMENT]]</f>
        <v>#VALUE!</v>
      </c>
      <c r="P165" s="25" t="e">
        <f ca="1">P164+PaymentSchedule[[#This Row],[TOTAL MONTHLY PAYMENTS]]</f>
        <v>#VALUE!</v>
      </c>
    </row>
    <row r="166" spans="2:16">
      <c r="B166" s="10" t="str">
        <f ca="1">IF(LoanIsGood,IF(ROW()-ROW(PaymentSchedule[[#Headers],[PMT NO]])&gt;ScheduledNumberOfPayments,"",ROW()-ROW(PaymentSchedule[[#Headers],[PMT NO]])),"")</f>
        <v/>
      </c>
      <c r="C166" s="12" t="str">
        <f ca="1">IF(PaymentSchedule[[#This Row],[PMT NO]]&lt;&gt;"",EOMONTH(LoanStartDate,ROW(PaymentSchedule[[#This Row],[PMT NO]])-ROW(PaymentSchedule[[#Headers],[PMT NO]])-2)+DAY(LoanStartDate),"")</f>
        <v/>
      </c>
      <c r="D166" s="14" t="str">
        <f ca="1">IF(PaymentSchedule[[#This Row],[PMT NO]]&lt;&gt;"",IF(ROW()-ROW(PaymentSchedule[[#Headers],[BEGINNING BALANCE]])=1,LoanAmount,INDEX(PaymentSchedule[ENDING BALANCE],ROW()-ROW(PaymentSchedule[[#Headers],[BEGINNING BALANCE]])-1)),"")</f>
        <v/>
      </c>
      <c r="E166" s="14" t="str">
        <f ca="1">IF(PaymentSchedule[[#This Row],[PMT NO]]&lt;&gt;"",ScheduledPayment,"")</f>
        <v/>
      </c>
      <c r="F16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6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66" s="14" t="str">
        <f ca="1">IF(PaymentSchedule[[#This Row],[PMT NO]]&lt;&gt;"",PaymentSchedule[[#This Row],[TOTAL PAYMENT]]-PaymentSchedule[[#This Row],[INTEREST]],"")</f>
        <v/>
      </c>
      <c r="I166" s="14" t="str">
        <f ca="1">IF(PaymentSchedule[[#This Row],[PMT NO]]&lt;&gt;"",PaymentSchedule[[#This Row],[BEGINNING BALANCE]]*(InterestRate/PaymentsPerYear),"")</f>
        <v/>
      </c>
      <c r="J166" s="14" t="str">
        <f ca="1">IF(PaymentSchedule[[#This Row],[PMT NO]]&lt;&gt;"",IF(PaymentSchedule[[#This Row],[SCHEDULED PAYMENT]]+PaymentSchedule[[#This Row],[EXTRA PAYMENT]]&lt;=PaymentSchedule[[#This Row],[BEGINNING BALANCE]],PaymentSchedule[[#This Row],[BEGINNING BALANCE]]-PaymentSchedule[[#This Row],[PRINCIPAL]],0),"")</f>
        <v/>
      </c>
      <c r="K166" s="14" t="str">
        <f ca="1">IF(PaymentSchedule[[#This Row],[PMT NO]]&lt;&gt;"",SUM(INDEX(PaymentSchedule[INTEREST],1,1):PaymentSchedule[[#This Row],[INTEREST]]),"")</f>
        <v/>
      </c>
      <c r="L166" s="25">
        <f t="shared" si="7"/>
        <v>0</v>
      </c>
      <c r="M166" s="25">
        <f t="shared" si="8"/>
        <v>0</v>
      </c>
      <c r="N166" s="25">
        <f t="shared" si="9"/>
        <v>0</v>
      </c>
      <c r="O166" s="25" t="e">
        <f ca="1">PaymentSchedule[[#This Row],[HOA]]+PaymentSchedule[[#This Row],[TAXES]]+PaymentSchedule[[#This Row],[INSURANCE]]+PaymentSchedule[[#This Row],[TOTAL PAYMENT]]</f>
        <v>#VALUE!</v>
      </c>
      <c r="P166" s="25" t="e">
        <f ca="1">P165+PaymentSchedule[[#This Row],[TOTAL MONTHLY PAYMENTS]]</f>
        <v>#VALUE!</v>
      </c>
    </row>
    <row r="167" spans="2:16">
      <c r="B167" s="10" t="str">
        <f ca="1">IF(LoanIsGood,IF(ROW()-ROW(PaymentSchedule[[#Headers],[PMT NO]])&gt;ScheduledNumberOfPayments,"",ROW()-ROW(PaymentSchedule[[#Headers],[PMT NO]])),"")</f>
        <v/>
      </c>
      <c r="C167" s="12" t="str">
        <f ca="1">IF(PaymentSchedule[[#This Row],[PMT NO]]&lt;&gt;"",EOMONTH(LoanStartDate,ROW(PaymentSchedule[[#This Row],[PMT NO]])-ROW(PaymentSchedule[[#Headers],[PMT NO]])-2)+DAY(LoanStartDate),"")</f>
        <v/>
      </c>
      <c r="D167" s="14" t="str">
        <f ca="1">IF(PaymentSchedule[[#This Row],[PMT NO]]&lt;&gt;"",IF(ROW()-ROW(PaymentSchedule[[#Headers],[BEGINNING BALANCE]])=1,LoanAmount,INDEX(PaymentSchedule[ENDING BALANCE],ROW()-ROW(PaymentSchedule[[#Headers],[BEGINNING BALANCE]])-1)),"")</f>
        <v/>
      </c>
      <c r="E167" s="14" t="str">
        <f ca="1">IF(PaymentSchedule[[#This Row],[PMT NO]]&lt;&gt;"",ScheduledPayment,"")</f>
        <v/>
      </c>
      <c r="F16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6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67" s="14" t="str">
        <f ca="1">IF(PaymentSchedule[[#This Row],[PMT NO]]&lt;&gt;"",PaymentSchedule[[#This Row],[TOTAL PAYMENT]]-PaymentSchedule[[#This Row],[INTEREST]],"")</f>
        <v/>
      </c>
      <c r="I167" s="14" t="str">
        <f ca="1">IF(PaymentSchedule[[#This Row],[PMT NO]]&lt;&gt;"",PaymentSchedule[[#This Row],[BEGINNING BALANCE]]*(InterestRate/PaymentsPerYear),"")</f>
        <v/>
      </c>
      <c r="J167" s="14" t="str">
        <f ca="1">IF(PaymentSchedule[[#This Row],[PMT NO]]&lt;&gt;"",IF(PaymentSchedule[[#This Row],[SCHEDULED PAYMENT]]+PaymentSchedule[[#This Row],[EXTRA PAYMENT]]&lt;=PaymentSchedule[[#This Row],[BEGINNING BALANCE]],PaymentSchedule[[#This Row],[BEGINNING BALANCE]]-PaymentSchedule[[#This Row],[PRINCIPAL]],0),"")</f>
        <v/>
      </c>
      <c r="K167" s="14" t="str">
        <f ca="1">IF(PaymentSchedule[[#This Row],[PMT NO]]&lt;&gt;"",SUM(INDEX(PaymentSchedule[INTEREST],1,1):PaymentSchedule[[#This Row],[INTEREST]]),"")</f>
        <v/>
      </c>
      <c r="L167" s="25">
        <f t="shared" si="7"/>
        <v>0</v>
      </c>
      <c r="M167" s="25">
        <f t="shared" si="8"/>
        <v>0</v>
      </c>
      <c r="N167" s="25">
        <f t="shared" si="9"/>
        <v>0</v>
      </c>
      <c r="O167" s="25" t="e">
        <f ca="1">PaymentSchedule[[#This Row],[HOA]]+PaymentSchedule[[#This Row],[TAXES]]+PaymentSchedule[[#This Row],[INSURANCE]]+PaymentSchedule[[#This Row],[TOTAL PAYMENT]]</f>
        <v>#VALUE!</v>
      </c>
      <c r="P167" s="25" t="e">
        <f ca="1">P166+PaymentSchedule[[#This Row],[TOTAL MONTHLY PAYMENTS]]</f>
        <v>#VALUE!</v>
      </c>
    </row>
    <row r="168" spans="2:16">
      <c r="B168" s="10" t="str">
        <f ca="1">IF(LoanIsGood,IF(ROW()-ROW(PaymentSchedule[[#Headers],[PMT NO]])&gt;ScheduledNumberOfPayments,"",ROW()-ROW(PaymentSchedule[[#Headers],[PMT NO]])),"")</f>
        <v/>
      </c>
      <c r="C168" s="12" t="str">
        <f ca="1">IF(PaymentSchedule[[#This Row],[PMT NO]]&lt;&gt;"",EOMONTH(LoanStartDate,ROW(PaymentSchedule[[#This Row],[PMT NO]])-ROW(PaymentSchedule[[#Headers],[PMT NO]])-2)+DAY(LoanStartDate),"")</f>
        <v/>
      </c>
      <c r="D168" s="14" t="str">
        <f ca="1">IF(PaymentSchedule[[#This Row],[PMT NO]]&lt;&gt;"",IF(ROW()-ROW(PaymentSchedule[[#Headers],[BEGINNING BALANCE]])=1,LoanAmount,INDEX(PaymentSchedule[ENDING BALANCE],ROW()-ROW(PaymentSchedule[[#Headers],[BEGINNING BALANCE]])-1)),"")</f>
        <v/>
      </c>
      <c r="E168" s="14" t="str">
        <f ca="1">IF(PaymentSchedule[[#This Row],[PMT NO]]&lt;&gt;"",ScheduledPayment,"")</f>
        <v/>
      </c>
      <c r="F16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6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68" s="14" t="str">
        <f ca="1">IF(PaymentSchedule[[#This Row],[PMT NO]]&lt;&gt;"",PaymentSchedule[[#This Row],[TOTAL PAYMENT]]-PaymentSchedule[[#This Row],[INTEREST]],"")</f>
        <v/>
      </c>
      <c r="I168" s="14" t="str">
        <f ca="1">IF(PaymentSchedule[[#This Row],[PMT NO]]&lt;&gt;"",PaymentSchedule[[#This Row],[BEGINNING BALANCE]]*(InterestRate/PaymentsPerYear),"")</f>
        <v/>
      </c>
      <c r="J168" s="14" t="str">
        <f ca="1">IF(PaymentSchedule[[#This Row],[PMT NO]]&lt;&gt;"",IF(PaymentSchedule[[#This Row],[SCHEDULED PAYMENT]]+PaymentSchedule[[#This Row],[EXTRA PAYMENT]]&lt;=PaymentSchedule[[#This Row],[BEGINNING BALANCE]],PaymentSchedule[[#This Row],[BEGINNING BALANCE]]-PaymentSchedule[[#This Row],[PRINCIPAL]],0),"")</f>
        <v/>
      </c>
      <c r="K168" s="14" t="str">
        <f ca="1">IF(PaymentSchedule[[#This Row],[PMT NO]]&lt;&gt;"",SUM(INDEX(PaymentSchedule[INTEREST],1,1):PaymentSchedule[[#This Row],[INTEREST]]),"")</f>
        <v/>
      </c>
      <c r="L168" s="25">
        <f t="shared" si="7"/>
        <v>0</v>
      </c>
      <c r="M168" s="25">
        <f t="shared" si="8"/>
        <v>0</v>
      </c>
      <c r="N168" s="25">
        <f t="shared" si="9"/>
        <v>0</v>
      </c>
      <c r="O168" s="25" t="e">
        <f ca="1">PaymentSchedule[[#This Row],[HOA]]+PaymentSchedule[[#This Row],[TAXES]]+PaymentSchedule[[#This Row],[INSURANCE]]+PaymentSchedule[[#This Row],[TOTAL PAYMENT]]</f>
        <v>#VALUE!</v>
      </c>
      <c r="P168" s="25" t="e">
        <f ca="1">P167+PaymentSchedule[[#This Row],[TOTAL MONTHLY PAYMENTS]]</f>
        <v>#VALUE!</v>
      </c>
    </row>
    <row r="169" spans="2:16">
      <c r="B169" s="10" t="str">
        <f ca="1">IF(LoanIsGood,IF(ROW()-ROW(PaymentSchedule[[#Headers],[PMT NO]])&gt;ScheduledNumberOfPayments,"",ROW()-ROW(PaymentSchedule[[#Headers],[PMT NO]])),"")</f>
        <v/>
      </c>
      <c r="C169" s="12" t="str">
        <f ca="1">IF(PaymentSchedule[[#This Row],[PMT NO]]&lt;&gt;"",EOMONTH(LoanStartDate,ROW(PaymentSchedule[[#This Row],[PMT NO]])-ROW(PaymentSchedule[[#Headers],[PMT NO]])-2)+DAY(LoanStartDate),"")</f>
        <v/>
      </c>
      <c r="D169" s="14" t="str">
        <f ca="1">IF(PaymentSchedule[[#This Row],[PMT NO]]&lt;&gt;"",IF(ROW()-ROW(PaymentSchedule[[#Headers],[BEGINNING BALANCE]])=1,LoanAmount,INDEX(PaymentSchedule[ENDING BALANCE],ROW()-ROW(PaymentSchedule[[#Headers],[BEGINNING BALANCE]])-1)),"")</f>
        <v/>
      </c>
      <c r="E169" s="14" t="str">
        <f ca="1">IF(PaymentSchedule[[#This Row],[PMT NO]]&lt;&gt;"",ScheduledPayment,"")</f>
        <v/>
      </c>
      <c r="F16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6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69" s="14" t="str">
        <f ca="1">IF(PaymentSchedule[[#This Row],[PMT NO]]&lt;&gt;"",PaymentSchedule[[#This Row],[TOTAL PAYMENT]]-PaymentSchedule[[#This Row],[INTEREST]],"")</f>
        <v/>
      </c>
      <c r="I169" s="14" t="str">
        <f ca="1">IF(PaymentSchedule[[#This Row],[PMT NO]]&lt;&gt;"",PaymentSchedule[[#This Row],[BEGINNING BALANCE]]*(InterestRate/PaymentsPerYear),"")</f>
        <v/>
      </c>
      <c r="J169" s="14" t="str">
        <f ca="1">IF(PaymentSchedule[[#This Row],[PMT NO]]&lt;&gt;"",IF(PaymentSchedule[[#This Row],[SCHEDULED PAYMENT]]+PaymentSchedule[[#This Row],[EXTRA PAYMENT]]&lt;=PaymentSchedule[[#This Row],[BEGINNING BALANCE]],PaymentSchedule[[#This Row],[BEGINNING BALANCE]]-PaymentSchedule[[#This Row],[PRINCIPAL]],0),"")</f>
        <v/>
      </c>
      <c r="K169" s="14" t="str">
        <f ca="1">IF(PaymentSchedule[[#This Row],[PMT NO]]&lt;&gt;"",SUM(INDEX(PaymentSchedule[INTEREST],1,1):PaymentSchedule[[#This Row],[INTEREST]]),"")</f>
        <v/>
      </c>
      <c r="L169" s="25">
        <f t="shared" si="7"/>
        <v>0</v>
      </c>
      <c r="M169" s="25">
        <f t="shared" si="8"/>
        <v>0</v>
      </c>
      <c r="N169" s="25">
        <f t="shared" si="9"/>
        <v>0</v>
      </c>
      <c r="O169" s="25" t="e">
        <f ca="1">PaymentSchedule[[#This Row],[HOA]]+PaymentSchedule[[#This Row],[TAXES]]+PaymentSchedule[[#This Row],[INSURANCE]]+PaymentSchedule[[#This Row],[TOTAL PAYMENT]]</f>
        <v>#VALUE!</v>
      </c>
      <c r="P169" s="25" t="e">
        <f ca="1">P168+PaymentSchedule[[#This Row],[TOTAL MONTHLY PAYMENTS]]</f>
        <v>#VALUE!</v>
      </c>
    </row>
    <row r="170" spans="2:16">
      <c r="B170" s="10" t="str">
        <f ca="1">IF(LoanIsGood,IF(ROW()-ROW(PaymentSchedule[[#Headers],[PMT NO]])&gt;ScheduledNumberOfPayments,"",ROW()-ROW(PaymentSchedule[[#Headers],[PMT NO]])),"")</f>
        <v/>
      </c>
      <c r="C170" s="12" t="str">
        <f ca="1">IF(PaymentSchedule[[#This Row],[PMT NO]]&lt;&gt;"",EOMONTH(LoanStartDate,ROW(PaymentSchedule[[#This Row],[PMT NO]])-ROW(PaymentSchedule[[#Headers],[PMT NO]])-2)+DAY(LoanStartDate),"")</f>
        <v/>
      </c>
      <c r="D170" s="14" t="str">
        <f ca="1">IF(PaymentSchedule[[#This Row],[PMT NO]]&lt;&gt;"",IF(ROW()-ROW(PaymentSchedule[[#Headers],[BEGINNING BALANCE]])=1,LoanAmount,INDEX(PaymentSchedule[ENDING BALANCE],ROW()-ROW(PaymentSchedule[[#Headers],[BEGINNING BALANCE]])-1)),"")</f>
        <v/>
      </c>
      <c r="E170" s="14" t="str">
        <f ca="1">IF(PaymentSchedule[[#This Row],[PMT NO]]&lt;&gt;"",ScheduledPayment,"")</f>
        <v/>
      </c>
      <c r="F17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7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70" s="14" t="str">
        <f ca="1">IF(PaymentSchedule[[#This Row],[PMT NO]]&lt;&gt;"",PaymentSchedule[[#This Row],[TOTAL PAYMENT]]-PaymentSchedule[[#This Row],[INTEREST]],"")</f>
        <v/>
      </c>
      <c r="I170" s="14" t="str">
        <f ca="1">IF(PaymentSchedule[[#This Row],[PMT NO]]&lt;&gt;"",PaymentSchedule[[#This Row],[BEGINNING BALANCE]]*(InterestRate/PaymentsPerYear),"")</f>
        <v/>
      </c>
      <c r="J170" s="14" t="str">
        <f ca="1">IF(PaymentSchedule[[#This Row],[PMT NO]]&lt;&gt;"",IF(PaymentSchedule[[#This Row],[SCHEDULED PAYMENT]]+PaymentSchedule[[#This Row],[EXTRA PAYMENT]]&lt;=PaymentSchedule[[#This Row],[BEGINNING BALANCE]],PaymentSchedule[[#This Row],[BEGINNING BALANCE]]-PaymentSchedule[[#This Row],[PRINCIPAL]],0),"")</f>
        <v/>
      </c>
      <c r="K170" s="14" t="str">
        <f ca="1">IF(PaymentSchedule[[#This Row],[PMT NO]]&lt;&gt;"",SUM(INDEX(PaymentSchedule[INTEREST],1,1):PaymentSchedule[[#This Row],[INTEREST]]),"")</f>
        <v/>
      </c>
      <c r="L170" s="25">
        <f t="shared" si="7"/>
        <v>0</v>
      </c>
      <c r="M170" s="25">
        <f t="shared" si="8"/>
        <v>0</v>
      </c>
      <c r="N170" s="25">
        <f t="shared" si="9"/>
        <v>0</v>
      </c>
      <c r="O170" s="25" t="e">
        <f ca="1">PaymentSchedule[[#This Row],[HOA]]+PaymentSchedule[[#This Row],[TAXES]]+PaymentSchedule[[#This Row],[INSURANCE]]+PaymentSchedule[[#This Row],[TOTAL PAYMENT]]</f>
        <v>#VALUE!</v>
      </c>
      <c r="P170" s="25" t="e">
        <f ca="1">P169+PaymentSchedule[[#This Row],[TOTAL MONTHLY PAYMENTS]]</f>
        <v>#VALUE!</v>
      </c>
    </row>
    <row r="171" spans="2:16">
      <c r="B171" s="10" t="str">
        <f ca="1">IF(LoanIsGood,IF(ROW()-ROW(PaymentSchedule[[#Headers],[PMT NO]])&gt;ScheduledNumberOfPayments,"",ROW()-ROW(PaymentSchedule[[#Headers],[PMT NO]])),"")</f>
        <v/>
      </c>
      <c r="C171" s="12" t="str">
        <f ca="1">IF(PaymentSchedule[[#This Row],[PMT NO]]&lt;&gt;"",EOMONTH(LoanStartDate,ROW(PaymentSchedule[[#This Row],[PMT NO]])-ROW(PaymentSchedule[[#Headers],[PMT NO]])-2)+DAY(LoanStartDate),"")</f>
        <v/>
      </c>
      <c r="D171" s="14" t="str">
        <f ca="1">IF(PaymentSchedule[[#This Row],[PMT NO]]&lt;&gt;"",IF(ROW()-ROW(PaymentSchedule[[#Headers],[BEGINNING BALANCE]])=1,LoanAmount,INDEX(PaymentSchedule[ENDING BALANCE],ROW()-ROW(PaymentSchedule[[#Headers],[BEGINNING BALANCE]])-1)),"")</f>
        <v/>
      </c>
      <c r="E171" s="14" t="str">
        <f ca="1">IF(PaymentSchedule[[#This Row],[PMT NO]]&lt;&gt;"",ScheduledPayment,"")</f>
        <v/>
      </c>
      <c r="F17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7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71" s="14" t="str">
        <f ca="1">IF(PaymentSchedule[[#This Row],[PMT NO]]&lt;&gt;"",PaymentSchedule[[#This Row],[TOTAL PAYMENT]]-PaymentSchedule[[#This Row],[INTEREST]],"")</f>
        <v/>
      </c>
      <c r="I171" s="14" t="str">
        <f ca="1">IF(PaymentSchedule[[#This Row],[PMT NO]]&lt;&gt;"",PaymentSchedule[[#This Row],[BEGINNING BALANCE]]*(InterestRate/PaymentsPerYear),"")</f>
        <v/>
      </c>
      <c r="J171" s="14" t="str">
        <f ca="1">IF(PaymentSchedule[[#This Row],[PMT NO]]&lt;&gt;"",IF(PaymentSchedule[[#This Row],[SCHEDULED PAYMENT]]+PaymentSchedule[[#This Row],[EXTRA PAYMENT]]&lt;=PaymentSchedule[[#This Row],[BEGINNING BALANCE]],PaymentSchedule[[#This Row],[BEGINNING BALANCE]]-PaymentSchedule[[#This Row],[PRINCIPAL]],0),"")</f>
        <v/>
      </c>
      <c r="K171" s="14" t="str">
        <f ca="1">IF(PaymentSchedule[[#This Row],[PMT NO]]&lt;&gt;"",SUM(INDEX(PaymentSchedule[INTEREST],1,1):PaymentSchedule[[#This Row],[INTEREST]]),"")</f>
        <v/>
      </c>
      <c r="L171" s="25">
        <f t="shared" si="7"/>
        <v>0</v>
      </c>
      <c r="M171" s="25">
        <f t="shared" si="8"/>
        <v>0</v>
      </c>
      <c r="N171" s="25">
        <f t="shared" si="9"/>
        <v>0</v>
      </c>
      <c r="O171" s="25" t="e">
        <f ca="1">PaymentSchedule[[#This Row],[HOA]]+PaymentSchedule[[#This Row],[TAXES]]+PaymentSchedule[[#This Row],[INSURANCE]]+PaymentSchedule[[#This Row],[TOTAL PAYMENT]]</f>
        <v>#VALUE!</v>
      </c>
      <c r="P171" s="25" t="e">
        <f ca="1">P170+PaymentSchedule[[#This Row],[TOTAL MONTHLY PAYMENTS]]</f>
        <v>#VALUE!</v>
      </c>
    </row>
    <row r="172" spans="2:16">
      <c r="B172" s="10" t="str">
        <f ca="1">IF(LoanIsGood,IF(ROW()-ROW(PaymentSchedule[[#Headers],[PMT NO]])&gt;ScheduledNumberOfPayments,"",ROW()-ROW(PaymentSchedule[[#Headers],[PMT NO]])),"")</f>
        <v/>
      </c>
      <c r="C172" s="12" t="str">
        <f ca="1">IF(PaymentSchedule[[#This Row],[PMT NO]]&lt;&gt;"",EOMONTH(LoanStartDate,ROW(PaymentSchedule[[#This Row],[PMT NO]])-ROW(PaymentSchedule[[#Headers],[PMT NO]])-2)+DAY(LoanStartDate),"")</f>
        <v/>
      </c>
      <c r="D172" s="14" t="str">
        <f ca="1">IF(PaymentSchedule[[#This Row],[PMT NO]]&lt;&gt;"",IF(ROW()-ROW(PaymentSchedule[[#Headers],[BEGINNING BALANCE]])=1,LoanAmount,INDEX(PaymentSchedule[ENDING BALANCE],ROW()-ROW(PaymentSchedule[[#Headers],[BEGINNING BALANCE]])-1)),"")</f>
        <v/>
      </c>
      <c r="E172" s="14" t="str">
        <f ca="1">IF(PaymentSchedule[[#This Row],[PMT NO]]&lt;&gt;"",ScheduledPayment,"")</f>
        <v/>
      </c>
      <c r="F17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7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72" s="14" t="str">
        <f ca="1">IF(PaymentSchedule[[#This Row],[PMT NO]]&lt;&gt;"",PaymentSchedule[[#This Row],[TOTAL PAYMENT]]-PaymentSchedule[[#This Row],[INTEREST]],"")</f>
        <v/>
      </c>
      <c r="I172" s="14" t="str">
        <f ca="1">IF(PaymentSchedule[[#This Row],[PMT NO]]&lt;&gt;"",PaymentSchedule[[#This Row],[BEGINNING BALANCE]]*(InterestRate/PaymentsPerYear),"")</f>
        <v/>
      </c>
      <c r="J172" s="14" t="str">
        <f ca="1">IF(PaymentSchedule[[#This Row],[PMT NO]]&lt;&gt;"",IF(PaymentSchedule[[#This Row],[SCHEDULED PAYMENT]]+PaymentSchedule[[#This Row],[EXTRA PAYMENT]]&lt;=PaymentSchedule[[#This Row],[BEGINNING BALANCE]],PaymentSchedule[[#This Row],[BEGINNING BALANCE]]-PaymentSchedule[[#This Row],[PRINCIPAL]],0),"")</f>
        <v/>
      </c>
      <c r="K172" s="14" t="str">
        <f ca="1">IF(PaymentSchedule[[#This Row],[PMT NO]]&lt;&gt;"",SUM(INDEX(PaymentSchedule[INTEREST],1,1):PaymentSchedule[[#This Row],[INTEREST]]),"")</f>
        <v/>
      </c>
      <c r="L172" s="25">
        <f t="shared" si="7"/>
        <v>0</v>
      </c>
      <c r="M172" s="25">
        <f t="shared" si="8"/>
        <v>0</v>
      </c>
      <c r="N172" s="25">
        <f t="shared" si="9"/>
        <v>0</v>
      </c>
      <c r="O172" s="25" t="e">
        <f ca="1">PaymentSchedule[[#This Row],[HOA]]+PaymentSchedule[[#This Row],[TAXES]]+PaymentSchedule[[#This Row],[INSURANCE]]+PaymentSchedule[[#This Row],[TOTAL PAYMENT]]</f>
        <v>#VALUE!</v>
      </c>
      <c r="P172" s="25" t="e">
        <f ca="1">P171+PaymentSchedule[[#This Row],[TOTAL MONTHLY PAYMENTS]]</f>
        <v>#VALUE!</v>
      </c>
    </row>
    <row r="173" spans="2:16">
      <c r="B173" s="10" t="str">
        <f ca="1">IF(LoanIsGood,IF(ROW()-ROW(PaymentSchedule[[#Headers],[PMT NO]])&gt;ScheduledNumberOfPayments,"",ROW()-ROW(PaymentSchedule[[#Headers],[PMT NO]])),"")</f>
        <v/>
      </c>
      <c r="C173" s="12" t="str">
        <f ca="1">IF(PaymentSchedule[[#This Row],[PMT NO]]&lt;&gt;"",EOMONTH(LoanStartDate,ROW(PaymentSchedule[[#This Row],[PMT NO]])-ROW(PaymentSchedule[[#Headers],[PMT NO]])-2)+DAY(LoanStartDate),"")</f>
        <v/>
      </c>
      <c r="D173" s="14" t="str">
        <f ca="1">IF(PaymentSchedule[[#This Row],[PMT NO]]&lt;&gt;"",IF(ROW()-ROW(PaymentSchedule[[#Headers],[BEGINNING BALANCE]])=1,LoanAmount,INDEX(PaymentSchedule[ENDING BALANCE],ROW()-ROW(PaymentSchedule[[#Headers],[BEGINNING BALANCE]])-1)),"")</f>
        <v/>
      </c>
      <c r="E173" s="14" t="str">
        <f ca="1">IF(PaymentSchedule[[#This Row],[PMT NO]]&lt;&gt;"",ScheduledPayment,"")</f>
        <v/>
      </c>
      <c r="F17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7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73" s="14" t="str">
        <f ca="1">IF(PaymentSchedule[[#This Row],[PMT NO]]&lt;&gt;"",PaymentSchedule[[#This Row],[TOTAL PAYMENT]]-PaymentSchedule[[#This Row],[INTEREST]],"")</f>
        <v/>
      </c>
      <c r="I173" s="14" t="str">
        <f ca="1">IF(PaymentSchedule[[#This Row],[PMT NO]]&lt;&gt;"",PaymentSchedule[[#This Row],[BEGINNING BALANCE]]*(InterestRate/PaymentsPerYear),"")</f>
        <v/>
      </c>
      <c r="J173" s="14" t="str">
        <f ca="1">IF(PaymentSchedule[[#This Row],[PMT NO]]&lt;&gt;"",IF(PaymentSchedule[[#This Row],[SCHEDULED PAYMENT]]+PaymentSchedule[[#This Row],[EXTRA PAYMENT]]&lt;=PaymentSchedule[[#This Row],[BEGINNING BALANCE]],PaymentSchedule[[#This Row],[BEGINNING BALANCE]]-PaymentSchedule[[#This Row],[PRINCIPAL]],0),"")</f>
        <v/>
      </c>
      <c r="K173" s="14" t="str">
        <f ca="1">IF(PaymentSchedule[[#This Row],[PMT NO]]&lt;&gt;"",SUM(INDEX(PaymentSchedule[INTEREST],1,1):PaymentSchedule[[#This Row],[INTEREST]]),"")</f>
        <v/>
      </c>
      <c r="L173" s="25">
        <f t="shared" si="7"/>
        <v>0</v>
      </c>
      <c r="M173" s="25">
        <f t="shared" si="8"/>
        <v>0</v>
      </c>
      <c r="N173" s="25">
        <f t="shared" si="9"/>
        <v>0</v>
      </c>
      <c r="O173" s="25" t="e">
        <f ca="1">PaymentSchedule[[#This Row],[HOA]]+PaymentSchedule[[#This Row],[TAXES]]+PaymentSchedule[[#This Row],[INSURANCE]]+PaymentSchedule[[#This Row],[TOTAL PAYMENT]]</f>
        <v>#VALUE!</v>
      </c>
      <c r="P173" s="25" t="e">
        <f ca="1">P172+PaymentSchedule[[#This Row],[TOTAL MONTHLY PAYMENTS]]</f>
        <v>#VALUE!</v>
      </c>
    </row>
    <row r="174" spans="2:16">
      <c r="B174" s="10" t="str">
        <f ca="1">IF(LoanIsGood,IF(ROW()-ROW(PaymentSchedule[[#Headers],[PMT NO]])&gt;ScheduledNumberOfPayments,"",ROW()-ROW(PaymentSchedule[[#Headers],[PMT NO]])),"")</f>
        <v/>
      </c>
      <c r="C174" s="12" t="str">
        <f ca="1">IF(PaymentSchedule[[#This Row],[PMT NO]]&lt;&gt;"",EOMONTH(LoanStartDate,ROW(PaymentSchedule[[#This Row],[PMT NO]])-ROW(PaymentSchedule[[#Headers],[PMT NO]])-2)+DAY(LoanStartDate),"")</f>
        <v/>
      </c>
      <c r="D174" s="14" t="str">
        <f ca="1">IF(PaymentSchedule[[#This Row],[PMT NO]]&lt;&gt;"",IF(ROW()-ROW(PaymentSchedule[[#Headers],[BEGINNING BALANCE]])=1,LoanAmount,INDEX(PaymentSchedule[ENDING BALANCE],ROW()-ROW(PaymentSchedule[[#Headers],[BEGINNING BALANCE]])-1)),"")</f>
        <v/>
      </c>
      <c r="E174" s="14" t="str">
        <f ca="1">IF(PaymentSchedule[[#This Row],[PMT NO]]&lt;&gt;"",ScheduledPayment,"")</f>
        <v/>
      </c>
      <c r="F17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7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74" s="14" t="str">
        <f ca="1">IF(PaymentSchedule[[#This Row],[PMT NO]]&lt;&gt;"",PaymentSchedule[[#This Row],[TOTAL PAYMENT]]-PaymentSchedule[[#This Row],[INTEREST]],"")</f>
        <v/>
      </c>
      <c r="I174" s="14" t="str">
        <f ca="1">IF(PaymentSchedule[[#This Row],[PMT NO]]&lt;&gt;"",PaymentSchedule[[#This Row],[BEGINNING BALANCE]]*(InterestRate/PaymentsPerYear),"")</f>
        <v/>
      </c>
      <c r="J174" s="14" t="str">
        <f ca="1">IF(PaymentSchedule[[#This Row],[PMT NO]]&lt;&gt;"",IF(PaymentSchedule[[#This Row],[SCHEDULED PAYMENT]]+PaymentSchedule[[#This Row],[EXTRA PAYMENT]]&lt;=PaymentSchedule[[#This Row],[BEGINNING BALANCE]],PaymentSchedule[[#This Row],[BEGINNING BALANCE]]-PaymentSchedule[[#This Row],[PRINCIPAL]],0),"")</f>
        <v/>
      </c>
      <c r="K174" s="14" t="str">
        <f ca="1">IF(PaymentSchedule[[#This Row],[PMT NO]]&lt;&gt;"",SUM(INDEX(PaymentSchedule[INTEREST],1,1):PaymentSchedule[[#This Row],[INTEREST]]),"")</f>
        <v/>
      </c>
      <c r="L174" s="25">
        <f t="shared" si="7"/>
        <v>0</v>
      </c>
      <c r="M174" s="25">
        <f t="shared" si="8"/>
        <v>0</v>
      </c>
      <c r="N174" s="25">
        <f t="shared" si="9"/>
        <v>0</v>
      </c>
      <c r="O174" s="25" t="e">
        <f ca="1">PaymentSchedule[[#This Row],[HOA]]+PaymentSchedule[[#This Row],[TAXES]]+PaymentSchedule[[#This Row],[INSURANCE]]+PaymentSchedule[[#This Row],[TOTAL PAYMENT]]</f>
        <v>#VALUE!</v>
      </c>
      <c r="P174" s="25" t="e">
        <f ca="1">P173+PaymentSchedule[[#This Row],[TOTAL MONTHLY PAYMENTS]]</f>
        <v>#VALUE!</v>
      </c>
    </row>
    <row r="175" spans="2:16">
      <c r="B175" s="10" t="str">
        <f ca="1">IF(LoanIsGood,IF(ROW()-ROW(PaymentSchedule[[#Headers],[PMT NO]])&gt;ScheduledNumberOfPayments,"",ROW()-ROW(PaymentSchedule[[#Headers],[PMT NO]])),"")</f>
        <v/>
      </c>
      <c r="C175" s="12" t="str">
        <f ca="1">IF(PaymentSchedule[[#This Row],[PMT NO]]&lt;&gt;"",EOMONTH(LoanStartDate,ROW(PaymentSchedule[[#This Row],[PMT NO]])-ROW(PaymentSchedule[[#Headers],[PMT NO]])-2)+DAY(LoanStartDate),"")</f>
        <v/>
      </c>
      <c r="D175" s="14" t="str">
        <f ca="1">IF(PaymentSchedule[[#This Row],[PMT NO]]&lt;&gt;"",IF(ROW()-ROW(PaymentSchedule[[#Headers],[BEGINNING BALANCE]])=1,LoanAmount,INDEX(PaymentSchedule[ENDING BALANCE],ROW()-ROW(PaymentSchedule[[#Headers],[BEGINNING BALANCE]])-1)),"")</f>
        <v/>
      </c>
      <c r="E175" s="14" t="str">
        <f ca="1">IF(PaymentSchedule[[#This Row],[PMT NO]]&lt;&gt;"",ScheduledPayment,"")</f>
        <v/>
      </c>
      <c r="F17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7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75" s="14" t="str">
        <f ca="1">IF(PaymentSchedule[[#This Row],[PMT NO]]&lt;&gt;"",PaymentSchedule[[#This Row],[TOTAL PAYMENT]]-PaymentSchedule[[#This Row],[INTEREST]],"")</f>
        <v/>
      </c>
      <c r="I175" s="14" t="str">
        <f ca="1">IF(PaymentSchedule[[#This Row],[PMT NO]]&lt;&gt;"",PaymentSchedule[[#This Row],[BEGINNING BALANCE]]*(InterestRate/PaymentsPerYear),"")</f>
        <v/>
      </c>
      <c r="J175" s="14" t="str">
        <f ca="1">IF(PaymentSchedule[[#This Row],[PMT NO]]&lt;&gt;"",IF(PaymentSchedule[[#This Row],[SCHEDULED PAYMENT]]+PaymentSchedule[[#This Row],[EXTRA PAYMENT]]&lt;=PaymentSchedule[[#This Row],[BEGINNING BALANCE]],PaymentSchedule[[#This Row],[BEGINNING BALANCE]]-PaymentSchedule[[#This Row],[PRINCIPAL]],0),"")</f>
        <v/>
      </c>
      <c r="K175" s="14" t="str">
        <f ca="1">IF(PaymentSchedule[[#This Row],[PMT NO]]&lt;&gt;"",SUM(INDEX(PaymentSchedule[INTEREST],1,1):PaymentSchedule[[#This Row],[INTEREST]]),"")</f>
        <v/>
      </c>
      <c r="L175" s="25">
        <f t="shared" si="7"/>
        <v>0</v>
      </c>
      <c r="M175" s="25">
        <f t="shared" si="8"/>
        <v>0</v>
      </c>
      <c r="N175" s="25">
        <f t="shared" si="9"/>
        <v>0</v>
      </c>
      <c r="O175" s="25" t="e">
        <f ca="1">PaymentSchedule[[#This Row],[HOA]]+PaymentSchedule[[#This Row],[TAXES]]+PaymentSchedule[[#This Row],[INSURANCE]]+PaymentSchedule[[#This Row],[TOTAL PAYMENT]]</f>
        <v>#VALUE!</v>
      </c>
      <c r="P175" s="25" t="e">
        <f ca="1">P174+PaymentSchedule[[#This Row],[TOTAL MONTHLY PAYMENTS]]</f>
        <v>#VALUE!</v>
      </c>
    </row>
    <row r="176" spans="2:16">
      <c r="B176" s="10" t="str">
        <f ca="1">IF(LoanIsGood,IF(ROW()-ROW(PaymentSchedule[[#Headers],[PMT NO]])&gt;ScheduledNumberOfPayments,"",ROW()-ROW(PaymentSchedule[[#Headers],[PMT NO]])),"")</f>
        <v/>
      </c>
      <c r="C176" s="12" t="str">
        <f ca="1">IF(PaymentSchedule[[#This Row],[PMT NO]]&lt;&gt;"",EOMONTH(LoanStartDate,ROW(PaymentSchedule[[#This Row],[PMT NO]])-ROW(PaymentSchedule[[#Headers],[PMT NO]])-2)+DAY(LoanStartDate),"")</f>
        <v/>
      </c>
      <c r="D176" s="14" t="str">
        <f ca="1">IF(PaymentSchedule[[#This Row],[PMT NO]]&lt;&gt;"",IF(ROW()-ROW(PaymentSchedule[[#Headers],[BEGINNING BALANCE]])=1,LoanAmount,INDEX(PaymentSchedule[ENDING BALANCE],ROW()-ROW(PaymentSchedule[[#Headers],[BEGINNING BALANCE]])-1)),"")</f>
        <v/>
      </c>
      <c r="E176" s="14" t="str">
        <f ca="1">IF(PaymentSchedule[[#This Row],[PMT NO]]&lt;&gt;"",ScheduledPayment,"")</f>
        <v/>
      </c>
      <c r="F17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7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76" s="14" t="str">
        <f ca="1">IF(PaymentSchedule[[#This Row],[PMT NO]]&lt;&gt;"",PaymentSchedule[[#This Row],[TOTAL PAYMENT]]-PaymentSchedule[[#This Row],[INTEREST]],"")</f>
        <v/>
      </c>
      <c r="I176" s="14" t="str">
        <f ca="1">IF(PaymentSchedule[[#This Row],[PMT NO]]&lt;&gt;"",PaymentSchedule[[#This Row],[BEGINNING BALANCE]]*(InterestRate/PaymentsPerYear),"")</f>
        <v/>
      </c>
      <c r="J176" s="14" t="str">
        <f ca="1">IF(PaymentSchedule[[#This Row],[PMT NO]]&lt;&gt;"",IF(PaymentSchedule[[#This Row],[SCHEDULED PAYMENT]]+PaymentSchedule[[#This Row],[EXTRA PAYMENT]]&lt;=PaymentSchedule[[#This Row],[BEGINNING BALANCE]],PaymentSchedule[[#This Row],[BEGINNING BALANCE]]-PaymentSchedule[[#This Row],[PRINCIPAL]],0),"")</f>
        <v/>
      </c>
      <c r="K176" s="14" t="str">
        <f ca="1">IF(PaymentSchedule[[#This Row],[PMT NO]]&lt;&gt;"",SUM(INDEX(PaymentSchedule[INTEREST],1,1):PaymentSchedule[[#This Row],[INTEREST]]),"")</f>
        <v/>
      </c>
      <c r="L176" s="25">
        <f t="shared" si="7"/>
        <v>0</v>
      </c>
      <c r="M176" s="25">
        <f t="shared" si="8"/>
        <v>0</v>
      </c>
      <c r="N176" s="25">
        <f t="shared" si="9"/>
        <v>0</v>
      </c>
      <c r="O176" s="25" t="e">
        <f ca="1">PaymentSchedule[[#This Row],[HOA]]+PaymentSchedule[[#This Row],[TAXES]]+PaymentSchedule[[#This Row],[INSURANCE]]+PaymentSchedule[[#This Row],[TOTAL PAYMENT]]</f>
        <v>#VALUE!</v>
      </c>
      <c r="P176" s="25" t="e">
        <f ca="1">P175+PaymentSchedule[[#This Row],[TOTAL MONTHLY PAYMENTS]]</f>
        <v>#VALUE!</v>
      </c>
    </row>
    <row r="177" spans="2:16">
      <c r="B177" s="10" t="str">
        <f ca="1">IF(LoanIsGood,IF(ROW()-ROW(PaymentSchedule[[#Headers],[PMT NO]])&gt;ScheduledNumberOfPayments,"",ROW()-ROW(PaymentSchedule[[#Headers],[PMT NO]])),"")</f>
        <v/>
      </c>
      <c r="C177" s="12" t="str">
        <f ca="1">IF(PaymentSchedule[[#This Row],[PMT NO]]&lt;&gt;"",EOMONTH(LoanStartDate,ROW(PaymentSchedule[[#This Row],[PMT NO]])-ROW(PaymentSchedule[[#Headers],[PMT NO]])-2)+DAY(LoanStartDate),"")</f>
        <v/>
      </c>
      <c r="D177" s="14" t="str">
        <f ca="1">IF(PaymentSchedule[[#This Row],[PMT NO]]&lt;&gt;"",IF(ROW()-ROW(PaymentSchedule[[#Headers],[BEGINNING BALANCE]])=1,LoanAmount,INDEX(PaymentSchedule[ENDING BALANCE],ROW()-ROW(PaymentSchedule[[#Headers],[BEGINNING BALANCE]])-1)),"")</f>
        <v/>
      </c>
      <c r="E177" s="14" t="str">
        <f ca="1">IF(PaymentSchedule[[#This Row],[PMT NO]]&lt;&gt;"",ScheduledPayment,"")</f>
        <v/>
      </c>
      <c r="F17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7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77" s="14" t="str">
        <f ca="1">IF(PaymentSchedule[[#This Row],[PMT NO]]&lt;&gt;"",PaymentSchedule[[#This Row],[TOTAL PAYMENT]]-PaymentSchedule[[#This Row],[INTEREST]],"")</f>
        <v/>
      </c>
      <c r="I177" s="14" t="str">
        <f ca="1">IF(PaymentSchedule[[#This Row],[PMT NO]]&lt;&gt;"",PaymentSchedule[[#This Row],[BEGINNING BALANCE]]*(InterestRate/PaymentsPerYear),"")</f>
        <v/>
      </c>
      <c r="J177" s="14" t="str">
        <f ca="1">IF(PaymentSchedule[[#This Row],[PMT NO]]&lt;&gt;"",IF(PaymentSchedule[[#This Row],[SCHEDULED PAYMENT]]+PaymentSchedule[[#This Row],[EXTRA PAYMENT]]&lt;=PaymentSchedule[[#This Row],[BEGINNING BALANCE]],PaymentSchedule[[#This Row],[BEGINNING BALANCE]]-PaymentSchedule[[#This Row],[PRINCIPAL]],0),"")</f>
        <v/>
      </c>
      <c r="K177" s="14" t="str">
        <f ca="1">IF(PaymentSchedule[[#This Row],[PMT NO]]&lt;&gt;"",SUM(INDEX(PaymentSchedule[INTEREST],1,1):PaymentSchedule[[#This Row],[INTEREST]]),"")</f>
        <v/>
      </c>
      <c r="L177" s="25">
        <f t="shared" si="7"/>
        <v>0</v>
      </c>
      <c r="M177" s="25">
        <f t="shared" si="8"/>
        <v>0</v>
      </c>
      <c r="N177" s="25">
        <f t="shared" si="9"/>
        <v>0</v>
      </c>
      <c r="O177" s="25" t="e">
        <f ca="1">PaymentSchedule[[#This Row],[HOA]]+PaymentSchedule[[#This Row],[TAXES]]+PaymentSchedule[[#This Row],[INSURANCE]]+PaymentSchedule[[#This Row],[TOTAL PAYMENT]]</f>
        <v>#VALUE!</v>
      </c>
      <c r="P177" s="25" t="e">
        <f ca="1">P176+PaymentSchedule[[#This Row],[TOTAL MONTHLY PAYMENTS]]</f>
        <v>#VALUE!</v>
      </c>
    </row>
    <row r="178" spans="2:16">
      <c r="B178" s="10" t="str">
        <f ca="1">IF(LoanIsGood,IF(ROW()-ROW(PaymentSchedule[[#Headers],[PMT NO]])&gt;ScheduledNumberOfPayments,"",ROW()-ROW(PaymentSchedule[[#Headers],[PMT NO]])),"")</f>
        <v/>
      </c>
      <c r="C178" s="12" t="str">
        <f ca="1">IF(PaymentSchedule[[#This Row],[PMT NO]]&lt;&gt;"",EOMONTH(LoanStartDate,ROW(PaymentSchedule[[#This Row],[PMT NO]])-ROW(PaymentSchedule[[#Headers],[PMT NO]])-2)+DAY(LoanStartDate),"")</f>
        <v/>
      </c>
      <c r="D178" s="14" t="str">
        <f ca="1">IF(PaymentSchedule[[#This Row],[PMT NO]]&lt;&gt;"",IF(ROW()-ROW(PaymentSchedule[[#Headers],[BEGINNING BALANCE]])=1,LoanAmount,INDEX(PaymentSchedule[ENDING BALANCE],ROW()-ROW(PaymentSchedule[[#Headers],[BEGINNING BALANCE]])-1)),"")</f>
        <v/>
      </c>
      <c r="E178" s="14" t="str">
        <f ca="1">IF(PaymentSchedule[[#This Row],[PMT NO]]&lt;&gt;"",ScheduledPayment,"")</f>
        <v/>
      </c>
      <c r="F17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7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78" s="14" t="str">
        <f ca="1">IF(PaymentSchedule[[#This Row],[PMT NO]]&lt;&gt;"",PaymentSchedule[[#This Row],[TOTAL PAYMENT]]-PaymentSchedule[[#This Row],[INTEREST]],"")</f>
        <v/>
      </c>
      <c r="I178" s="14" t="str">
        <f ca="1">IF(PaymentSchedule[[#This Row],[PMT NO]]&lt;&gt;"",PaymentSchedule[[#This Row],[BEGINNING BALANCE]]*(InterestRate/PaymentsPerYear),"")</f>
        <v/>
      </c>
      <c r="J178" s="14" t="str">
        <f ca="1">IF(PaymentSchedule[[#This Row],[PMT NO]]&lt;&gt;"",IF(PaymentSchedule[[#This Row],[SCHEDULED PAYMENT]]+PaymentSchedule[[#This Row],[EXTRA PAYMENT]]&lt;=PaymentSchedule[[#This Row],[BEGINNING BALANCE]],PaymentSchedule[[#This Row],[BEGINNING BALANCE]]-PaymentSchedule[[#This Row],[PRINCIPAL]],0),"")</f>
        <v/>
      </c>
      <c r="K178" s="14" t="str">
        <f ca="1">IF(PaymentSchedule[[#This Row],[PMT NO]]&lt;&gt;"",SUM(INDEX(PaymentSchedule[INTEREST],1,1):PaymentSchedule[[#This Row],[INTEREST]]),"")</f>
        <v/>
      </c>
      <c r="L178" s="25">
        <f t="shared" si="7"/>
        <v>0</v>
      </c>
      <c r="M178" s="25">
        <f t="shared" si="8"/>
        <v>0</v>
      </c>
      <c r="N178" s="25">
        <f t="shared" si="9"/>
        <v>0</v>
      </c>
      <c r="O178" s="25" t="e">
        <f ca="1">PaymentSchedule[[#This Row],[HOA]]+PaymentSchedule[[#This Row],[TAXES]]+PaymentSchedule[[#This Row],[INSURANCE]]+PaymentSchedule[[#This Row],[TOTAL PAYMENT]]</f>
        <v>#VALUE!</v>
      </c>
      <c r="P178" s="25" t="e">
        <f ca="1">P177+PaymentSchedule[[#This Row],[TOTAL MONTHLY PAYMENTS]]</f>
        <v>#VALUE!</v>
      </c>
    </row>
    <row r="179" spans="2:16">
      <c r="B179" s="10" t="str">
        <f ca="1">IF(LoanIsGood,IF(ROW()-ROW(PaymentSchedule[[#Headers],[PMT NO]])&gt;ScheduledNumberOfPayments,"",ROW()-ROW(PaymentSchedule[[#Headers],[PMT NO]])),"")</f>
        <v/>
      </c>
      <c r="C179" s="12" t="str">
        <f ca="1">IF(PaymentSchedule[[#This Row],[PMT NO]]&lt;&gt;"",EOMONTH(LoanStartDate,ROW(PaymentSchedule[[#This Row],[PMT NO]])-ROW(PaymentSchedule[[#Headers],[PMT NO]])-2)+DAY(LoanStartDate),"")</f>
        <v/>
      </c>
      <c r="D179" s="14" t="str">
        <f ca="1">IF(PaymentSchedule[[#This Row],[PMT NO]]&lt;&gt;"",IF(ROW()-ROW(PaymentSchedule[[#Headers],[BEGINNING BALANCE]])=1,LoanAmount,INDEX(PaymentSchedule[ENDING BALANCE],ROW()-ROW(PaymentSchedule[[#Headers],[BEGINNING BALANCE]])-1)),"")</f>
        <v/>
      </c>
      <c r="E179" s="14" t="str">
        <f ca="1">IF(PaymentSchedule[[#This Row],[PMT NO]]&lt;&gt;"",ScheduledPayment,"")</f>
        <v/>
      </c>
      <c r="F17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7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79" s="14" t="str">
        <f ca="1">IF(PaymentSchedule[[#This Row],[PMT NO]]&lt;&gt;"",PaymentSchedule[[#This Row],[TOTAL PAYMENT]]-PaymentSchedule[[#This Row],[INTEREST]],"")</f>
        <v/>
      </c>
      <c r="I179" s="14" t="str">
        <f ca="1">IF(PaymentSchedule[[#This Row],[PMT NO]]&lt;&gt;"",PaymentSchedule[[#This Row],[BEGINNING BALANCE]]*(InterestRate/PaymentsPerYear),"")</f>
        <v/>
      </c>
      <c r="J179" s="14" t="str">
        <f ca="1">IF(PaymentSchedule[[#This Row],[PMT NO]]&lt;&gt;"",IF(PaymentSchedule[[#This Row],[SCHEDULED PAYMENT]]+PaymentSchedule[[#This Row],[EXTRA PAYMENT]]&lt;=PaymentSchedule[[#This Row],[BEGINNING BALANCE]],PaymentSchedule[[#This Row],[BEGINNING BALANCE]]-PaymentSchedule[[#This Row],[PRINCIPAL]],0),"")</f>
        <v/>
      </c>
      <c r="K179" s="14" t="str">
        <f ca="1">IF(PaymentSchedule[[#This Row],[PMT NO]]&lt;&gt;"",SUM(INDEX(PaymentSchedule[INTEREST],1,1):PaymentSchedule[[#This Row],[INTEREST]]),"")</f>
        <v/>
      </c>
      <c r="L179" s="25">
        <f t="shared" si="7"/>
        <v>0</v>
      </c>
      <c r="M179" s="25">
        <f t="shared" si="8"/>
        <v>0</v>
      </c>
      <c r="N179" s="25">
        <f t="shared" si="9"/>
        <v>0</v>
      </c>
      <c r="O179" s="25" t="e">
        <f ca="1">PaymentSchedule[[#This Row],[HOA]]+PaymentSchedule[[#This Row],[TAXES]]+PaymentSchedule[[#This Row],[INSURANCE]]+PaymentSchedule[[#This Row],[TOTAL PAYMENT]]</f>
        <v>#VALUE!</v>
      </c>
      <c r="P179" s="25" t="e">
        <f ca="1">P178+PaymentSchedule[[#This Row],[TOTAL MONTHLY PAYMENTS]]</f>
        <v>#VALUE!</v>
      </c>
    </row>
    <row r="180" spans="2:16">
      <c r="B180" s="10" t="str">
        <f ca="1">IF(LoanIsGood,IF(ROW()-ROW(PaymentSchedule[[#Headers],[PMT NO]])&gt;ScheduledNumberOfPayments,"",ROW()-ROW(PaymentSchedule[[#Headers],[PMT NO]])),"")</f>
        <v/>
      </c>
      <c r="C180" s="12" t="str">
        <f ca="1">IF(PaymentSchedule[[#This Row],[PMT NO]]&lt;&gt;"",EOMONTH(LoanStartDate,ROW(PaymentSchedule[[#This Row],[PMT NO]])-ROW(PaymentSchedule[[#Headers],[PMT NO]])-2)+DAY(LoanStartDate),"")</f>
        <v/>
      </c>
      <c r="D180" s="14" t="str">
        <f ca="1">IF(PaymentSchedule[[#This Row],[PMT NO]]&lt;&gt;"",IF(ROW()-ROW(PaymentSchedule[[#Headers],[BEGINNING BALANCE]])=1,LoanAmount,INDEX(PaymentSchedule[ENDING BALANCE],ROW()-ROW(PaymentSchedule[[#Headers],[BEGINNING BALANCE]])-1)),"")</f>
        <v/>
      </c>
      <c r="E180" s="14" t="str">
        <f ca="1">IF(PaymentSchedule[[#This Row],[PMT NO]]&lt;&gt;"",ScheduledPayment,"")</f>
        <v/>
      </c>
      <c r="F18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8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80" s="14" t="str">
        <f ca="1">IF(PaymentSchedule[[#This Row],[PMT NO]]&lt;&gt;"",PaymentSchedule[[#This Row],[TOTAL PAYMENT]]-PaymentSchedule[[#This Row],[INTEREST]],"")</f>
        <v/>
      </c>
      <c r="I180" s="14" t="str">
        <f ca="1">IF(PaymentSchedule[[#This Row],[PMT NO]]&lt;&gt;"",PaymentSchedule[[#This Row],[BEGINNING BALANCE]]*(InterestRate/PaymentsPerYear),"")</f>
        <v/>
      </c>
      <c r="J180" s="14" t="str">
        <f ca="1">IF(PaymentSchedule[[#This Row],[PMT NO]]&lt;&gt;"",IF(PaymentSchedule[[#This Row],[SCHEDULED PAYMENT]]+PaymentSchedule[[#This Row],[EXTRA PAYMENT]]&lt;=PaymentSchedule[[#This Row],[BEGINNING BALANCE]],PaymentSchedule[[#This Row],[BEGINNING BALANCE]]-PaymentSchedule[[#This Row],[PRINCIPAL]],0),"")</f>
        <v/>
      </c>
      <c r="K180" s="14" t="str">
        <f ca="1">IF(PaymentSchedule[[#This Row],[PMT NO]]&lt;&gt;"",SUM(INDEX(PaymentSchedule[INTEREST],1,1):PaymentSchedule[[#This Row],[INTEREST]]),"")</f>
        <v/>
      </c>
      <c r="L180" s="25">
        <f t="shared" si="7"/>
        <v>0</v>
      </c>
      <c r="M180" s="25">
        <f t="shared" si="8"/>
        <v>0</v>
      </c>
      <c r="N180" s="25">
        <f t="shared" si="9"/>
        <v>0</v>
      </c>
      <c r="O180" s="25" t="e">
        <f ca="1">PaymentSchedule[[#This Row],[HOA]]+PaymentSchedule[[#This Row],[TAXES]]+PaymentSchedule[[#This Row],[INSURANCE]]+PaymentSchedule[[#This Row],[TOTAL PAYMENT]]</f>
        <v>#VALUE!</v>
      </c>
      <c r="P180" s="25" t="e">
        <f ca="1">P179+PaymentSchedule[[#This Row],[TOTAL MONTHLY PAYMENTS]]</f>
        <v>#VALUE!</v>
      </c>
    </row>
    <row r="181" spans="2:16">
      <c r="B181" s="10" t="str">
        <f ca="1">IF(LoanIsGood,IF(ROW()-ROW(PaymentSchedule[[#Headers],[PMT NO]])&gt;ScheduledNumberOfPayments,"",ROW()-ROW(PaymentSchedule[[#Headers],[PMT NO]])),"")</f>
        <v/>
      </c>
      <c r="C181" s="12" t="str">
        <f ca="1">IF(PaymentSchedule[[#This Row],[PMT NO]]&lt;&gt;"",EOMONTH(LoanStartDate,ROW(PaymentSchedule[[#This Row],[PMT NO]])-ROW(PaymentSchedule[[#Headers],[PMT NO]])-2)+DAY(LoanStartDate),"")</f>
        <v/>
      </c>
      <c r="D181" s="14" t="str">
        <f ca="1">IF(PaymentSchedule[[#This Row],[PMT NO]]&lt;&gt;"",IF(ROW()-ROW(PaymentSchedule[[#Headers],[BEGINNING BALANCE]])=1,LoanAmount,INDEX(PaymentSchedule[ENDING BALANCE],ROW()-ROW(PaymentSchedule[[#Headers],[BEGINNING BALANCE]])-1)),"")</f>
        <v/>
      </c>
      <c r="E181" s="14" t="str">
        <f ca="1">IF(PaymentSchedule[[#This Row],[PMT NO]]&lt;&gt;"",ScheduledPayment,"")</f>
        <v/>
      </c>
      <c r="F18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8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81" s="14" t="str">
        <f ca="1">IF(PaymentSchedule[[#This Row],[PMT NO]]&lt;&gt;"",PaymentSchedule[[#This Row],[TOTAL PAYMENT]]-PaymentSchedule[[#This Row],[INTEREST]],"")</f>
        <v/>
      </c>
      <c r="I181" s="14" t="str">
        <f ca="1">IF(PaymentSchedule[[#This Row],[PMT NO]]&lt;&gt;"",PaymentSchedule[[#This Row],[BEGINNING BALANCE]]*(InterestRate/PaymentsPerYear),"")</f>
        <v/>
      </c>
      <c r="J181" s="14" t="str">
        <f ca="1">IF(PaymentSchedule[[#This Row],[PMT NO]]&lt;&gt;"",IF(PaymentSchedule[[#This Row],[SCHEDULED PAYMENT]]+PaymentSchedule[[#This Row],[EXTRA PAYMENT]]&lt;=PaymentSchedule[[#This Row],[BEGINNING BALANCE]],PaymentSchedule[[#This Row],[BEGINNING BALANCE]]-PaymentSchedule[[#This Row],[PRINCIPAL]],0),"")</f>
        <v/>
      </c>
      <c r="K181" s="14" t="str">
        <f ca="1">IF(PaymentSchedule[[#This Row],[PMT NO]]&lt;&gt;"",SUM(INDEX(PaymentSchedule[INTEREST],1,1):PaymentSchedule[[#This Row],[INTEREST]]),"")</f>
        <v/>
      </c>
      <c r="L181" s="25">
        <f t="shared" si="7"/>
        <v>0</v>
      </c>
      <c r="M181" s="25">
        <f t="shared" si="8"/>
        <v>0</v>
      </c>
      <c r="N181" s="25">
        <f t="shared" si="9"/>
        <v>0</v>
      </c>
      <c r="O181" s="25" t="e">
        <f ca="1">PaymentSchedule[[#This Row],[HOA]]+PaymentSchedule[[#This Row],[TAXES]]+PaymentSchedule[[#This Row],[INSURANCE]]+PaymentSchedule[[#This Row],[TOTAL PAYMENT]]</f>
        <v>#VALUE!</v>
      </c>
      <c r="P181" s="25" t="e">
        <f ca="1">P180+PaymentSchedule[[#This Row],[TOTAL MONTHLY PAYMENTS]]</f>
        <v>#VALUE!</v>
      </c>
    </row>
    <row r="182" spans="2:16">
      <c r="B182" s="10" t="str">
        <f ca="1">IF(LoanIsGood,IF(ROW()-ROW(PaymentSchedule[[#Headers],[PMT NO]])&gt;ScheduledNumberOfPayments,"",ROW()-ROW(PaymentSchedule[[#Headers],[PMT NO]])),"")</f>
        <v/>
      </c>
      <c r="C182" s="12" t="str">
        <f ca="1">IF(PaymentSchedule[[#This Row],[PMT NO]]&lt;&gt;"",EOMONTH(LoanStartDate,ROW(PaymentSchedule[[#This Row],[PMT NO]])-ROW(PaymentSchedule[[#Headers],[PMT NO]])-2)+DAY(LoanStartDate),"")</f>
        <v/>
      </c>
      <c r="D182" s="14" t="str">
        <f ca="1">IF(PaymentSchedule[[#This Row],[PMT NO]]&lt;&gt;"",IF(ROW()-ROW(PaymentSchedule[[#Headers],[BEGINNING BALANCE]])=1,LoanAmount,INDEX(PaymentSchedule[ENDING BALANCE],ROW()-ROW(PaymentSchedule[[#Headers],[BEGINNING BALANCE]])-1)),"")</f>
        <v/>
      </c>
      <c r="E182" s="14" t="str">
        <f ca="1">IF(PaymentSchedule[[#This Row],[PMT NO]]&lt;&gt;"",ScheduledPayment,"")</f>
        <v/>
      </c>
      <c r="F18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8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82" s="14" t="str">
        <f ca="1">IF(PaymentSchedule[[#This Row],[PMT NO]]&lt;&gt;"",PaymentSchedule[[#This Row],[TOTAL PAYMENT]]-PaymentSchedule[[#This Row],[INTEREST]],"")</f>
        <v/>
      </c>
      <c r="I182" s="14" t="str">
        <f ca="1">IF(PaymentSchedule[[#This Row],[PMT NO]]&lt;&gt;"",PaymentSchedule[[#This Row],[BEGINNING BALANCE]]*(InterestRate/PaymentsPerYear),"")</f>
        <v/>
      </c>
      <c r="J182" s="14" t="str">
        <f ca="1">IF(PaymentSchedule[[#This Row],[PMT NO]]&lt;&gt;"",IF(PaymentSchedule[[#This Row],[SCHEDULED PAYMENT]]+PaymentSchedule[[#This Row],[EXTRA PAYMENT]]&lt;=PaymentSchedule[[#This Row],[BEGINNING BALANCE]],PaymentSchedule[[#This Row],[BEGINNING BALANCE]]-PaymentSchedule[[#This Row],[PRINCIPAL]],0),"")</f>
        <v/>
      </c>
      <c r="K182" s="14" t="str">
        <f ca="1">IF(PaymentSchedule[[#This Row],[PMT NO]]&lt;&gt;"",SUM(INDEX(PaymentSchedule[INTEREST],1,1):PaymentSchedule[[#This Row],[INTEREST]]),"")</f>
        <v/>
      </c>
      <c r="L182" s="25">
        <f t="shared" si="7"/>
        <v>0</v>
      </c>
      <c r="M182" s="25">
        <f t="shared" si="8"/>
        <v>0</v>
      </c>
      <c r="N182" s="25">
        <f t="shared" si="9"/>
        <v>0</v>
      </c>
      <c r="O182" s="25" t="e">
        <f ca="1">PaymentSchedule[[#This Row],[HOA]]+PaymentSchedule[[#This Row],[TAXES]]+PaymentSchedule[[#This Row],[INSURANCE]]+PaymentSchedule[[#This Row],[TOTAL PAYMENT]]</f>
        <v>#VALUE!</v>
      </c>
      <c r="P182" s="25" t="e">
        <f ca="1">P181+PaymentSchedule[[#This Row],[TOTAL MONTHLY PAYMENTS]]</f>
        <v>#VALUE!</v>
      </c>
    </row>
    <row r="183" spans="2:16">
      <c r="B183" s="10" t="str">
        <f ca="1">IF(LoanIsGood,IF(ROW()-ROW(PaymentSchedule[[#Headers],[PMT NO]])&gt;ScheduledNumberOfPayments,"",ROW()-ROW(PaymentSchedule[[#Headers],[PMT NO]])),"")</f>
        <v/>
      </c>
      <c r="C183" s="12" t="str">
        <f ca="1">IF(PaymentSchedule[[#This Row],[PMT NO]]&lt;&gt;"",EOMONTH(LoanStartDate,ROW(PaymentSchedule[[#This Row],[PMT NO]])-ROW(PaymentSchedule[[#Headers],[PMT NO]])-2)+DAY(LoanStartDate),"")</f>
        <v/>
      </c>
      <c r="D183" s="14" t="str">
        <f ca="1">IF(PaymentSchedule[[#This Row],[PMT NO]]&lt;&gt;"",IF(ROW()-ROW(PaymentSchedule[[#Headers],[BEGINNING BALANCE]])=1,LoanAmount,INDEX(PaymentSchedule[ENDING BALANCE],ROW()-ROW(PaymentSchedule[[#Headers],[BEGINNING BALANCE]])-1)),"")</f>
        <v/>
      </c>
      <c r="E183" s="14" t="str">
        <f ca="1">IF(PaymentSchedule[[#This Row],[PMT NO]]&lt;&gt;"",ScheduledPayment,"")</f>
        <v/>
      </c>
      <c r="F18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8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83" s="14" t="str">
        <f ca="1">IF(PaymentSchedule[[#This Row],[PMT NO]]&lt;&gt;"",PaymentSchedule[[#This Row],[TOTAL PAYMENT]]-PaymentSchedule[[#This Row],[INTEREST]],"")</f>
        <v/>
      </c>
      <c r="I183" s="14" t="str">
        <f ca="1">IF(PaymentSchedule[[#This Row],[PMT NO]]&lt;&gt;"",PaymentSchedule[[#This Row],[BEGINNING BALANCE]]*(InterestRate/PaymentsPerYear),"")</f>
        <v/>
      </c>
      <c r="J183" s="14" t="str">
        <f ca="1">IF(PaymentSchedule[[#This Row],[PMT NO]]&lt;&gt;"",IF(PaymentSchedule[[#This Row],[SCHEDULED PAYMENT]]+PaymentSchedule[[#This Row],[EXTRA PAYMENT]]&lt;=PaymentSchedule[[#This Row],[BEGINNING BALANCE]],PaymentSchedule[[#This Row],[BEGINNING BALANCE]]-PaymentSchedule[[#This Row],[PRINCIPAL]],0),"")</f>
        <v/>
      </c>
      <c r="K183" s="14" t="str">
        <f ca="1">IF(PaymentSchedule[[#This Row],[PMT NO]]&lt;&gt;"",SUM(INDEX(PaymentSchedule[INTEREST],1,1):PaymentSchedule[[#This Row],[INTEREST]]),"")</f>
        <v/>
      </c>
      <c r="L183" s="25">
        <f t="shared" si="7"/>
        <v>0</v>
      </c>
      <c r="M183" s="25">
        <f t="shared" si="8"/>
        <v>0</v>
      </c>
      <c r="N183" s="25">
        <f t="shared" si="9"/>
        <v>0</v>
      </c>
      <c r="O183" s="25" t="e">
        <f ca="1">PaymentSchedule[[#This Row],[HOA]]+PaymentSchedule[[#This Row],[TAXES]]+PaymentSchedule[[#This Row],[INSURANCE]]+PaymentSchedule[[#This Row],[TOTAL PAYMENT]]</f>
        <v>#VALUE!</v>
      </c>
      <c r="P183" s="25" t="e">
        <f ca="1">P182+PaymentSchedule[[#This Row],[TOTAL MONTHLY PAYMENTS]]</f>
        <v>#VALUE!</v>
      </c>
    </row>
    <row r="184" spans="2:16">
      <c r="B184" s="10" t="str">
        <f ca="1">IF(LoanIsGood,IF(ROW()-ROW(PaymentSchedule[[#Headers],[PMT NO]])&gt;ScheduledNumberOfPayments,"",ROW()-ROW(PaymentSchedule[[#Headers],[PMT NO]])),"")</f>
        <v/>
      </c>
      <c r="C184" s="12" t="str">
        <f ca="1">IF(PaymentSchedule[[#This Row],[PMT NO]]&lt;&gt;"",EOMONTH(LoanStartDate,ROW(PaymentSchedule[[#This Row],[PMT NO]])-ROW(PaymentSchedule[[#Headers],[PMT NO]])-2)+DAY(LoanStartDate),"")</f>
        <v/>
      </c>
      <c r="D184" s="14" t="str">
        <f ca="1">IF(PaymentSchedule[[#This Row],[PMT NO]]&lt;&gt;"",IF(ROW()-ROW(PaymentSchedule[[#Headers],[BEGINNING BALANCE]])=1,LoanAmount,INDEX(PaymentSchedule[ENDING BALANCE],ROW()-ROW(PaymentSchedule[[#Headers],[BEGINNING BALANCE]])-1)),"")</f>
        <v/>
      </c>
      <c r="E184" s="14" t="str">
        <f ca="1">IF(PaymentSchedule[[#This Row],[PMT NO]]&lt;&gt;"",ScheduledPayment,"")</f>
        <v/>
      </c>
      <c r="F18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8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84" s="14" t="str">
        <f ca="1">IF(PaymentSchedule[[#This Row],[PMT NO]]&lt;&gt;"",PaymentSchedule[[#This Row],[TOTAL PAYMENT]]-PaymentSchedule[[#This Row],[INTEREST]],"")</f>
        <v/>
      </c>
      <c r="I184" s="14" t="str">
        <f ca="1">IF(PaymentSchedule[[#This Row],[PMT NO]]&lt;&gt;"",PaymentSchedule[[#This Row],[BEGINNING BALANCE]]*(InterestRate/PaymentsPerYear),"")</f>
        <v/>
      </c>
      <c r="J184" s="14" t="str">
        <f ca="1">IF(PaymentSchedule[[#This Row],[PMT NO]]&lt;&gt;"",IF(PaymentSchedule[[#This Row],[SCHEDULED PAYMENT]]+PaymentSchedule[[#This Row],[EXTRA PAYMENT]]&lt;=PaymentSchedule[[#This Row],[BEGINNING BALANCE]],PaymentSchedule[[#This Row],[BEGINNING BALANCE]]-PaymentSchedule[[#This Row],[PRINCIPAL]],0),"")</f>
        <v/>
      </c>
      <c r="K184" s="14" t="str">
        <f ca="1">IF(PaymentSchedule[[#This Row],[PMT NO]]&lt;&gt;"",SUM(INDEX(PaymentSchedule[INTEREST],1,1):PaymentSchedule[[#This Row],[INTEREST]]),"")</f>
        <v/>
      </c>
      <c r="L184" s="25">
        <f t="shared" si="7"/>
        <v>0</v>
      </c>
      <c r="M184" s="25">
        <f t="shared" si="8"/>
        <v>0</v>
      </c>
      <c r="N184" s="25">
        <f t="shared" si="9"/>
        <v>0</v>
      </c>
      <c r="O184" s="25" t="e">
        <f ca="1">PaymentSchedule[[#This Row],[HOA]]+PaymentSchedule[[#This Row],[TAXES]]+PaymentSchedule[[#This Row],[INSURANCE]]+PaymentSchedule[[#This Row],[TOTAL PAYMENT]]</f>
        <v>#VALUE!</v>
      </c>
      <c r="P184" s="25" t="e">
        <f ca="1">P183+PaymentSchedule[[#This Row],[TOTAL MONTHLY PAYMENTS]]</f>
        <v>#VALUE!</v>
      </c>
    </row>
    <row r="185" spans="2:16">
      <c r="B185" s="10" t="str">
        <f ca="1">IF(LoanIsGood,IF(ROW()-ROW(PaymentSchedule[[#Headers],[PMT NO]])&gt;ScheduledNumberOfPayments,"",ROW()-ROW(PaymentSchedule[[#Headers],[PMT NO]])),"")</f>
        <v/>
      </c>
      <c r="C185" s="12" t="str">
        <f ca="1">IF(PaymentSchedule[[#This Row],[PMT NO]]&lt;&gt;"",EOMONTH(LoanStartDate,ROW(PaymentSchedule[[#This Row],[PMT NO]])-ROW(PaymentSchedule[[#Headers],[PMT NO]])-2)+DAY(LoanStartDate),"")</f>
        <v/>
      </c>
      <c r="D185" s="14" t="str">
        <f ca="1">IF(PaymentSchedule[[#This Row],[PMT NO]]&lt;&gt;"",IF(ROW()-ROW(PaymentSchedule[[#Headers],[BEGINNING BALANCE]])=1,LoanAmount,INDEX(PaymentSchedule[ENDING BALANCE],ROW()-ROW(PaymentSchedule[[#Headers],[BEGINNING BALANCE]])-1)),"")</f>
        <v/>
      </c>
      <c r="E185" s="14" t="str">
        <f ca="1">IF(PaymentSchedule[[#This Row],[PMT NO]]&lt;&gt;"",ScheduledPayment,"")</f>
        <v/>
      </c>
      <c r="F18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8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85" s="14" t="str">
        <f ca="1">IF(PaymentSchedule[[#This Row],[PMT NO]]&lt;&gt;"",PaymentSchedule[[#This Row],[TOTAL PAYMENT]]-PaymentSchedule[[#This Row],[INTEREST]],"")</f>
        <v/>
      </c>
      <c r="I185" s="14" t="str">
        <f ca="1">IF(PaymentSchedule[[#This Row],[PMT NO]]&lt;&gt;"",PaymentSchedule[[#This Row],[BEGINNING BALANCE]]*(InterestRate/PaymentsPerYear),"")</f>
        <v/>
      </c>
      <c r="J185" s="14" t="str">
        <f ca="1">IF(PaymentSchedule[[#This Row],[PMT NO]]&lt;&gt;"",IF(PaymentSchedule[[#This Row],[SCHEDULED PAYMENT]]+PaymentSchedule[[#This Row],[EXTRA PAYMENT]]&lt;=PaymentSchedule[[#This Row],[BEGINNING BALANCE]],PaymentSchedule[[#This Row],[BEGINNING BALANCE]]-PaymentSchedule[[#This Row],[PRINCIPAL]],0),"")</f>
        <v/>
      </c>
      <c r="K185" s="14" t="str">
        <f ca="1">IF(PaymentSchedule[[#This Row],[PMT NO]]&lt;&gt;"",SUM(INDEX(PaymentSchedule[INTEREST],1,1):PaymentSchedule[[#This Row],[INTEREST]]),"")</f>
        <v/>
      </c>
      <c r="L185" s="25">
        <f t="shared" si="7"/>
        <v>0</v>
      </c>
      <c r="M185" s="25">
        <f t="shared" si="8"/>
        <v>0</v>
      </c>
      <c r="N185" s="25">
        <f t="shared" si="9"/>
        <v>0</v>
      </c>
      <c r="O185" s="25" t="e">
        <f ca="1">PaymentSchedule[[#This Row],[HOA]]+PaymentSchedule[[#This Row],[TAXES]]+PaymentSchedule[[#This Row],[INSURANCE]]+PaymentSchedule[[#This Row],[TOTAL PAYMENT]]</f>
        <v>#VALUE!</v>
      </c>
      <c r="P185" s="25" t="e">
        <f ca="1">P184+PaymentSchedule[[#This Row],[TOTAL MONTHLY PAYMENTS]]</f>
        <v>#VALUE!</v>
      </c>
    </row>
    <row r="186" spans="2:16">
      <c r="B186" s="10" t="str">
        <f ca="1">IF(LoanIsGood,IF(ROW()-ROW(PaymentSchedule[[#Headers],[PMT NO]])&gt;ScheduledNumberOfPayments,"",ROW()-ROW(PaymentSchedule[[#Headers],[PMT NO]])),"")</f>
        <v/>
      </c>
      <c r="C186" s="12" t="str">
        <f ca="1">IF(PaymentSchedule[[#This Row],[PMT NO]]&lt;&gt;"",EOMONTH(LoanStartDate,ROW(PaymentSchedule[[#This Row],[PMT NO]])-ROW(PaymentSchedule[[#Headers],[PMT NO]])-2)+DAY(LoanStartDate),"")</f>
        <v/>
      </c>
      <c r="D186" s="14" t="str">
        <f ca="1">IF(PaymentSchedule[[#This Row],[PMT NO]]&lt;&gt;"",IF(ROW()-ROW(PaymentSchedule[[#Headers],[BEGINNING BALANCE]])=1,LoanAmount,INDEX(PaymentSchedule[ENDING BALANCE],ROW()-ROW(PaymentSchedule[[#Headers],[BEGINNING BALANCE]])-1)),"")</f>
        <v/>
      </c>
      <c r="E186" s="14" t="str">
        <f ca="1">IF(PaymentSchedule[[#This Row],[PMT NO]]&lt;&gt;"",ScheduledPayment,"")</f>
        <v/>
      </c>
      <c r="F18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8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86" s="14" t="str">
        <f ca="1">IF(PaymentSchedule[[#This Row],[PMT NO]]&lt;&gt;"",PaymentSchedule[[#This Row],[TOTAL PAYMENT]]-PaymentSchedule[[#This Row],[INTEREST]],"")</f>
        <v/>
      </c>
      <c r="I186" s="14" t="str">
        <f ca="1">IF(PaymentSchedule[[#This Row],[PMT NO]]&lt;&gt;"",PaymentSchedule[[#This Row],[BEGINNING BALANCE]]*(InterestRate/PaymentsPerYear),"")</f>
        <v/>
      </c>
      <c r="J186" s="14" t="str">
        <f ca="1">IF(PaymentSchedule[[#This Row],[PMT NO]]&lt;&gt;"",IF(PaymentSchedule[[#This Row],[SCHEDULED PAYMENT]]+PaymentSchedule[[#This Row],[EXTRA PAYMENT]]&lt;=PaymentSchedule[[#This Row],[BEGINNING BALANCE]],PaymentSchedule[[#This Row],[BEGINNING BALANCE]]-PaymentSchedule[[#This Row],[PRINCIPAL]],0),"")</f>
        <v/>
      </c>
      <c r="K186" s="14" t="str">
        <f ca="1">IF(PaymentSchedule[[#This Row],[PMT NO]]&lt;&gt;"",SUM(INDEX(PaymentSchedule[INTEREST],1,1):PaymentSchedule[[#This Row],[INTEREST]]),"")</f>
        <v/>
      </c>
      <c r="L186" s="25">
        <f t="shared" si="7"/>
        <v>0</v>
      </c>
      <c r="M186" s="25">
        <f t="shared" si="8"/>
        <v>0</v>
      </c>
      <c r="N186" s="25">
        <f t="shared" si="9"/>
        <v>0</v>
      </c>
      <c r="O186" s="25" t="e">
        <f ca="1">PaymentSchedule[[#This Row],[HOA]]+PaymentSchedule[[#This Row],[TAXES]]+PaymentSchedule[[#This Row],[INSURANCE]]+PaymentSchedule[[#This Row],[TOTAL PAYMENT]]</f>
        <v>#VALUE!</v>
      </c>
      <c r="P186" s="25" t="e">
        <f ca="1">P185+PaymentSchedule[[#This Row],[TOTAL MONTHLY PAYMENTS]]</f>
        <v>#VALUE!</v>
      </c>
    </row>
    <row r="187" spans="2:16">
      <c r="B187" s="10" t="str">
        <f ca="1">IF(LoanIsGood,IF(ROW()-ROW(PaymentSchedule[[#Headers],[PMT NO]])&gt;ScheduledNumberOfPayments,"",ROW()-ROW(PaymentSchedule[[#Headers],[PMT NO]])),"")</f>
        <v/>
      </c>
      <c r="C187" s="12" t="str">
        <f ca="1">IF(PaymentSchedule[[#This Row],[PMT NO]]&lt;&gt;"",EOMONTH(LoanStartDate,ROW(PaymentSchedule[[#This Row],[PMT NO]])-ROW(PaymentSchedule[[#Headers],[PMT NO]])-2)+DAY(LoanStartDate),"")</f>
        <v/>
      </c>
      <c r="D187" s="14" t="str">
        <f ca="1">IF(PaymentSchedule[[#This Row],[PMT NO]]&lt;&gt;"",IF(ROW()-ROW(PaymentSchedule[[#Headers],[BEGINNING BALANCE]])=1,LoanAmount,INDEX(PaymentSchedule[ENDING BALANCE],ROW()-ROW(PaymentSchedule[[#Headers],[BEGINNING BALANCE]])-1)),"")</f>
        <v/>
      </c>
      <c r="E187" s="14" t="str">
        <f ca="1">IF(PaymentSchedule[[#This Row],[PMT NO]]&lt;&gt;"",ScheduledPayment,"")</f>
        <v/>
      </c>
      <c r="F18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8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87" s="14" t="str">
        <f ca="1">IF(PaymentSchedule[[#This Row],[PMT NO]]&lt;&gt;"",PaymentSchedule[[#This Row],[TOTAL PAYMENT]]-PaymentSchedule[[#This Row],[INTEREST]],"")</f>
        <v/>
      </c>
      <c r="I187" s="14" t="str">
        <f ca="1">IF(PaymentSchedule[[#This Row],[PMT NO]]&lt;&gt;"",PaymentSchedule[[#This Row],[BEGINNING BALANCE]]*(InterestRate/PaymentsPerYear),"")</f>
        <v/>
      </c>
      <c r="J187" s="14" t="str">
        <f ca="1">IF(PaymentSchedule[[#This Row],[PMT NO]]&lt;&gt;"",IF(PaymentSchedule[[#This Row],[SCHEDULED PAYMENT]]+PaymentSchedule[[#This Row],[EXTRA PAYMENT]]&lt;=PaymentSchedule[[#This Row],[BEGINNING BALANCE]],PaymentSchedule[[#This Row],[BEGINNING BALANCE]]-PaymentSchedule[[#This Row],[PRINCIPAL]],0),"")</f>
        <v/>
      </c>
      <c r="K187" s="14" t="str">
        <f ca="1">IF(PaymentSchedule[[#This Row],[PMT NO]]&lt;&gt;"",SUM(INDEX(PaymentSchedule[INTEREST],1,1):PaymentSchedule[[#This Row],[INTEREST]]),"")</f>
        <v/>
      </c>
      <c r="L187" s="25">
        <f t="shared" si="7"/>
        <v>0</v>
      </c>
      <c r="M187" s="25">
        <f t="shared" si="8"/>
        <v>0</v>
      </c>
      <c r="N187" s="25">
        <f t="shared" si="9"/>
        <v>0</v>
      </c>
      <c r="O187" s="25" t="e">
        <f ca="1">PaymentSchedule[[#This Row],[HOA]]+PaymentSchedule[[#This Row],[TAXES]]+PaymentSchedule[[#This Row],[INSURANCE]]+PaymentSchedule[[#This Row],[TOTAL PAYMENT]]</f>
        <v>#VALUE!</v>
      </c>
      <c r="P187" s="25" t="e">
        <f ca="1">P186+PaymentSchedule[[#This Row],[TOTAL MONTHLY PAYMENTS]]</f>
        <v>#VALUE!</v>
      </c>
    </row>
    <row r="188" spans="2:16">
      <c r="B188" s="10" t="str">
        <f ca="1">IF(LoanIsGood,IF(ROW()-ROW(PaymentSchedule[[#Headers],[PMT NO]])&gt;ScheduledNumberOfPayments,"",ROW()-ROW(PaymentSchedule[[#Headers],[PMT NO]])),"")</f>
        <v/>
      </c>
      <c r="C188" s="12" t="str">
        <f ca="1">IF(PaymentSchedule[[#This Row],[PMT NO]]&lt;&gt;"",EOMONTH(LoanStartDate,ROW(PaymentSchedule[[#This Row],[PMT NO]])-ROW(PaymentSchedule[[#Headers],[PMT NO]])-2)+DAY(LoanStartDate),"")</f>
        <v/>
      </c>
      <c r="D188" s="14" t="str">
        <f ca="1">IF(PaymentSchedule[[#This Row],[PMT NO]]&lt;&gt;"",IF(ROW()-ROW(PaymentSchedule[[#Headers],[BEGINNING BALANCE]])=1,LoanAmount,INDEX(PaymentSchedule[ENDING BALANCE],ROW()-ROW(PaymentSchedule[[#Headers],[BEGINNING BALANCE]])-1)),"")</f>
        <v/>
      </c>
      <c r="E188" s="14" t="str">
        <f ca="1">IF(PaymentSchedule[[#This Row],[PMT NO]]&lt;&gt;"",ScheduledPayment,"")</f>
        <v/>
      </c>
      <c r="F18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8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88" s="14" t="str">
        <f ca="1">IF(PaymentSchedule[[#This Row],[PMT NO]]&lt;&gt;"",PaymentSchedule[[#This Row],[TOTAL PAYMENT]]-PaymentSchedule[[#This Row],[INTEREST]],"")</f>
        <v/>
      </c>
      <c r="I188" s="14" t="str">
        <f ca="1">IF(PaymentSchedule[[#This Row],[PMT NO]]&lt;&gt;"",PaymentSchedule[[#This Row],[BEGINNING BALANCE]]*(InterestRate/PaymentsPerYear),"")</f>
        <v/>
      </c>
      <c r="J188" s="14" t="str">
        <f ca="1">IF(PaymentSchedule[[#This Row],[PMT NO]]&lt;&gt;"",IF(PaymentSchedule[[#This Row],[SCHEDULED PAYMENT]]+PaymentSchedule[[#This Row],[EXTRA PAYMENT]]&lt;=PaymentSchedule[[#This Row],[BEGINNING BALANCE]],PaymentSchedule[[#This Row],[BEGINNING BALANCE]]-PaymentSchedule[[#This Row],[PRINCIPAL]],0),"")</f>
        <v/>
      </c>
      <c r="K188" s="14" t="str">
        <f ca="1">IF(PaymentSchedule[[#This Row],[PMT NO]]&lt;&gt;"",SUM(INDEX(PaymentSchedule[INTEREST],1,1):PaymentSchedule[[#This Row],[INTEREST]]),"")</f>
        <v/>
      </c>
      <c r="L188" s="25">
        <f t="shared" si="7"/>
        <v>0</v>
      </c>
      <c r="M188" s="25">
        <f t="shared" si="8"/>
        <v>0</v>
      </c>
      <c r="N188" s="25">
        <f t="shared" si="9"/>
        <v>0</v>
      </c>
      <c r="O188" s="25" t="e">
        <f ca="1">PaymentSchedule[[#This Row],[HOA]]+PaymentSchedule[[#This Row],[TAXES]]+PaymentSchedule[[#This Row],[INSURANCE]]+PaymentSchedule[[#This Row],[TOTAL PAYMENT]]</f>
        <v>#VALUE!</v>
      </c>
      <c r="P188" s="25" t="e">
        <f ca="1">P187+PaymentSchedule[[#This Row],[TOTAL MONTHLY PAYMENTS]]</f>
        <v>#VALUE!</v>
      </c>
    </row>
    <row r="189" spans="2:16">
      <c r="B189" s="10" t="str">
        <f ca="1">IF(LoanIsGood,IF(ROW()-ROW(PaymentSchedule[[#Headers],[PMT NO]])&gt;ScheduledNumberOfPayments,"",ROW()-ROW(PaymentSchedule[[#Headers],[PMT NO]])),"")</f>
        <v/>
      </c>
      <c r="C189" s="12" t="str">
        <f ca="1">IF(PaymentSchedule[[#This Row],[PMT NO]]&lt;&gt;"",EOMONTH(LoanStartDate,ROW(PaymentSchedule[[#This Row],[PMT NO]])-ROW(PaymentSchedule[[#Headers],[PMT NO]])-2)+DAY(LoanStartDate),"")</f>
        <v/>
      </c>
      <c r="D189" s="14" t="str">
        <f ca="1">IF(PaymentSchedule[[#This Row],[PMT NO]]&lt;&gt;"",IF(ROW()-ROW(PaymentSchedule[[#Headers],[BEGINNING BALANCE]])=1,LoanAmount,INDEX(PaymentSchedule[ENDING BALANCE],ROW()-ROW(PaymentSchedule[[#Headers],[BEGINNING BALANCE]])-1)),"")</f>
        <v/>
      </c>
      <c r="E189" s="14" t="str">
        <f ca="1">IF(PaymentSchedule[[#This Row],[PMT NO]]&lt;&gt;"",ScheduledPayment,"")</f>
        <v/>
      </c>
      <c r="F18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8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89" s="14" t="str">
        <f ca="1">IF(PaymentSchedule[[#This Row],[PMT NO]]&lt;&gt;"",PaymentSchedule[[#This Row],[TOTAL PAYMENT]]-PaymentSchedule[[#This Row],[INTEREST]],"")</f>
        <v/>
      </c>
      <c r="I189" s="14" t="str">
        <f ca="1">IF(PaymentSchedule[[#This Row],[PMT NO]]&lt;&gt;"",PaymentSchedule[[#This Row],[BEGINNING BALANCE]]*(InterestRate/PaymentsPerYear),"")</f>
        <v/>
      </c>
      <c r="J189" s="14" t="str">
        <f ca="1">IF(PaymentSchedule[[#This Row],[PMT NO]]&lt;&gt;"",IF(PaymentSchedule[[#This Row],[SCHEDULED PAYMENT]]+PaymentSchedule[[#This Row],[EXTRA PAYMENT]]&lt;=PaymentSchedule[[#This Row],[BEGINNING BALANCE]],PaymentSchedule[[#This Row],[BEGINNING BALANCE]]-PaymentSchedule[[#This Row],[PRINCIPAL]],0),"")</f>
        <v/>
      </c>
      <c r="K189" s="14" t="str">
        <f ca="1">IF(PaymentSchedule[[#This Row],[PMT NO]]&lt;&gt;"",SUM(INDEX(PaymentSchedule[INTEREST],1,1):PaymentSchedule[[#This Row],[INTEREST]]),"")</f>
        <v/>
      </c>
      <c r="L189" s="25">
        <f t="shared" si="7"/>
        <v>0</v>
      </c>
      <c r="M189" s="25">
        <f t="shared" si="8"/>
        <v>0</v>
      </c>
      <c r="N189" s="25">
        <f t="shared" si="9"/>
        <v>0</v>
      </c>
      <c r="O189" s="25" t="e">
        <f ca="1">PaymentSchedule[[#This Row],[HOA]]+PaymentSchedule[[#This Row],[TAXES]]+PaymentSchedule[[#This Row],[INSURANCE]]+PaymentSchedule[[#This Row],[TOTAL PAYMENT]]</f>
        <v>#VALUE!</v>
      </c>
      <c r="P189" s="25" t="e">
        <f ca="1">P188+PaymentSchedule[[#This Row],[TOTAL MONTHLY PAYMENTS]]</f>
        <v>#VALUE!</v>
      </c>
    </row>
    <row r="190" spans="2:16">
      <c r="B190" s="10" t="str">
        <f ca="1">IF(LoanIsGood,IF(ROW()-ROW(PaymentSchedule[[#Headers],[PMT NO]])&gt;ScheduledNumberOfPayments,"",ROW()-ROW(PaymentSchedule[[#Headers],[PMT NO]])),"")</f>
        <v/>
      </c>
      <c r="C190" s="12" t="str">
        <f ca="1">IF(PaymentSchedule[[#This Row],[PMT NO]]&lt;&gt;"",EOMONTH(LoanStartDate,ROW(PaymentSchedule[[#This Row],[PMT NO]])-ROW(PaymentSchedule[[#Headers],[PMT NO]])-2)+DAY(LoanStartDate),"")</f>
        <v/>
      </c>
      <c r="D190" s="14" t="str">
        <f ca="1">IF(PaymentSchedule[[#This Row],[PMT NO]]&lt;&gt;"",IF(ROW()-ROW(PaymentSchedule[[#Headers],[BEGINNING BALANCE]])=1,LoanAmount,INDEX(PaymentSchedule[ENDING BALANCE],ROW()-ROW(PaymentSchedule[[#Headers],[BEGINNING BALANCE]])-1)),"")</f>
        <v/>
      </c>
      <c r="E190" s="14" t="str">
        <f ca="1">IF(PaymentSchedule[[#This Row],[PMT NO]]&lt;&gt;"",ScheduledPayment,"")</f>
        <v/>
      </c>
      <c r="F19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9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90" s="14" t="str">
        <f ca="1">IF(PaymentSchedule[[#This Row],[PMT NO]]&lt;&gt;"",PaymentSchedule[[#This Row],[TOTAL PAYMENT]]-PaymentSchedule[[#This Row],[INTEREST]],"")</f>
        <v/>
      </c>
      <c r="I190" s="14" t="str">
        <f ca="1">IF(PaymentSchedule[[#This Row],[PMT NO]]&lt;&gt;"",PaymentSchedule[[#This Row],[BEGINNING BALANCE]]*(InterestRate/PaymentsPerYear),"")</f>
        <v/>
      </c>
      <c r="J190" s="14" t="str">
        <f ca="1">IF(PaymentSchedule[[#This Row],[PMT NO]]&lt;&gt;"",IF(PaymentSchedule[[#This Row],[SCHEDULED PAYMENT]]+PaymentSchedule[[#This Row],[EXTRA PAYMENT]]&lt;=PaymentSchedule[[#This Row],[BEGINNING BALANCE]],PaymentSchedule[[#This Row],[BEGINNING BALANCE]]-PaymentSchedule[[#This Row],[PRINCIPAL]],0),"")</f>
        <v/>
      </c>
      <c r="K190" s="14" t="str">
        <f ca="1">IF(PaymentSchedule[[#This Row],[PMT NO]]&lt;&gt;"",SUM(INDEX(PaymentSchedule[INTEREST],1,1):PaymentSchedule[[#This Row],[INTEREST]]),"")</f>
        <v/>
      </c>
      <c r="L190" s="25">
        <f t="shared" si="7"/>
        <v>0</v>
      </c>
      <c r="M190" s="25">
        <f t="shared" si="8"/>
        <v>0</v>
      </c>
      <c r="N190" s="25">
        <f t="shared" si="9"/>
        <v>0</v>
      </c>
      <c r="O190" s="25" t="e">
        <f ca="1">PaymentSchedule[[#This Row],[HOA]]+PaymentSchedule[[#This Row],[TAXES]]+PaymentSchedule[[#This Row],[INSURANCE]]+PaymentSchedule[[#This Row],[TOTAL PAYMENT]]</f>
        <v>#VALUE!</v>
      </c>
      <c r="P190" s="25" t="e">
        <f ca="1">P189+PaymentSchedule[[#This Row],[TOTAL MONTHLY PAYMENTS]]</f>
        <v>#VALUE!</v>
      </c>
    </row>
    <row r="191" spans="2:16">
      <c r="B191" s="10" t="str">
        <f ca="1">IF(LoanIsGood,IF(ROW()-ROW(PaymentSchedule[[#Headers],[PMT NO]])&gt;ScheduledNumberOfPayments,"",ROW()-ROW(PaymentSchedule[[#Headers],[PMT NO]])),"")</f>
        <v/>
      </c>
      <c r="C191" s="12" t="str">
        <f ca="1">IF(PaymentSchedule[[#This Row],[PMT NO]]&lt;&gt;"",EOMONTH(LoanStartDate,ROW(PaymentSchedule[[#This Row],[PMT NO]])-ROW(PaymentSchedule[[#Headers],[PMT NO]])-2)+DAY(LoanStartDate),"")</f>
        <v/>
      </c>
      <c r="D191" s="14" t="str">
        <f ca="1">IF(PaymentSchedule[[#This Row],[PMT NO]]&lt;&gt;"",IF(ROW()-ROW(PaymentSchedule[[#Headers],[BEGINNING BALANCE]])=1,LoanAmount,INDEX(PaymentSchedule[ENDING BALANCE],ROW()-ROW(PaymentSchedule[[#Headers],[BEGINNING BALANCE]])-1)),"")</f>
        <v/>
      </c>
      <c r="E191" s="14" t="str">
        <f ca="1">IF(PaymentSchedule[[#This Row],[PMT NO]]&lt;&gt;"",ScheduledPayment,"")</f>
        <v/>
      </c>
      <c r="F19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9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91" s="14" t="str">
        <f ca="1">IF(PaymentSchedule[[#This Row],[PMT NO]]&lt;&gt;"",PaymentSchedule[[#This Row],[TOTAL PAYMENT]]-PaymentSchedule[[#This Row],[INTEREST]],"")</f>
        <v/>
      </c>
      <c r="I191" s="14" t="str">
        <f ca="1">IF(PaymentSchedule[[#This Row],[PMT NO]]&lt;&gt;"",PaymentSchedule[[#This Row],[BEGINNING BALANCE]]*(InterestRate/PaymentsPerYear),"")</f>
        <v/>
      </c>
      <c r="J191" s="14" t="str">
        <f ca="1">IF(PaymentSchedule[[#This Row],[PMT NO]]&lt;&gt;"",IF(PaymentSchedule[[#This Row],[SCHEDULED PAYMENT]]+PaymentSchedule[[#This Row],[EXTRA PAYMENT]]&lt;=PaymentSchedule[[#This Row],[BEGINNING BALANCE]],PaymentSchedule[[#This Row],[BEGINNING BALANCE]]-PaymentSchedule[[#This Row],[PRINCIPAL]],0),"")</f>
        <v/>
      </c>
      <c r="K191" s="14" t="str">
        <f ca="1">IF(PaymentSchedule[[#This Row],[PMT NO]]&lt;&gt;"",SUM(INDEX(PaymentSchedule[INTEREST],1,1):PaymentSchedule[[#This Row],[INTEREST]]),"")</f>
        <v/>
      </c>
      <c r="L191" s="25">
        <f t="shared" si="7"/>
        <v>0</v>
      </c>
      <c r="M191" s="25">
        <f t="shared" si="8"/>
        <v>0</v>
      </c>
      <c r="N191" s="25">
        <f t="shared" si="9"/>
        <v>0</v>
      </c>
      <c r="O191" s="25" t="e">
        <f ca="1">PaymentSchedule[[#This Row],[HOA]]+PaymentSchedule[[#This Row],[TAXES]]+PaymentSchedule[[#This Row],[INSURANCE]]+PaymentSchedule[[#This Row],[TOTAL PAYMENT]]</f>
        <v>#VALUE!</v>
      </c>
      <c r="P191" s="25" t="e">
        <f ca="1">P190+PaymentSchedule[[#This Row],[TOTAL MONTHLY PAYMENTS]]</f>
        <v>#VALUE!</v>
      </c>
    </row>
    <row r="192" spans="2:16">
      <c r="B192" s="10" t="str">
        <f ca="1">IF(LoanIsGood,IF(ROW()-ROW(PaymentSchedule[[#Headers],[PMT NO]])&gt;ScheduledNumberOfPayments,"",ROW()-ROW(PaymentSchedule[[#Headers],[PMT NO]])),"")</f>
        <v/>
      </c>
      <c r="C192" s="12" t="str">
        <f ca="1">IF(PaymentSchedule[[#This Row],[PMT NO]]&lt;&gt;"",EOMONTH(LoanStartDate,ROW(PaymentSchedule[[#This Row],[PMT NO]])-ROW(PaymentSchedule[[#Headers],[PMT NO]])-2)+DAY(LoanStartDate),"")</f>
        <v/>
      </c>
      <c r="D192" s="14" t="str">
        <f ca="1">IF(PaymentSchedule[[#This Row],[PMT NO]]&lt;&gt;"",IF(ROW()-ROW(PaymentSchedule[[#Headers],[BEGINNING BALANCE]])=1,LoanAmount,INDEX(PaymentSchedule[ENDING BALANCE],ROW()-ROW(PaymentSchedule[[#Headers],[BEGINNING BALANCE]])-1)),"")</f>
        <v/>
      </c>
      <c r="E192" s="14" t="str">
        <f ca="1">IF(PaymentSchedule[[#This Row],[PMT NO]]&lt;&gt;"",ScheduledPayment,"")</f>
        <v/>
      </c>
      <c r="F19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9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92" s="14" t="str">
        <f ca="1">IF(PaymentSchedule[[#This Row],[PMT NO]]&lt;&gt;"",PaymentSchedule[[#This Row],[TOTAL PAYMENT]]-PaymentSchedule[[#This Row],[INTEREST]],"")</f>
        <v/>
      </c>
      <c r="I192" s="14" t="str">
        <f ca="1">IF(PaymentSchedule[[#This Row],[PMT NO]]&lt;&gt;"",PaymentSchedule[[#This Row],[BEGINNING BALANCE]]*(InterestRate/PaymentsPerYear),"")</f>
        <v/>
      </c>
      <c r="J192" s="14" t="str">
        <f ca="1">IF(PaymentSchedule[[#This Row],[PMT NO]]&lt;&gt;"",IF(PaymentSchedule[[#This Row],[SCHEDULED PAYMENT]]+PaymentSchedule[[#This Row],[EXTRA PAYMENT]]&lt;=PaymentSchedule[[#This Row],[BEGINNING BALANCE]],PaymentSchedule[[#This Row],[BEGINNING BALANCE]]-PaymentSchedule[[#This Row],[PRINCIPAL]],0),"")</f>
        <v/>
      </c>
      <c r="K192" s="14" t="str">
        <f ca="1">IF(PaymentSchedule[[#This Row],[PMT NO]]&lt;&gt;"",SUM(INDEX(PaymentSchedule[INTEREST],1,1):PaymentSchedule[[#This Row],[INTEREST]]),"")</f>
        <v/>
      </c>
      <c r="L192" s="25">
        <f t="shared" si="7"/>
        <v>0</v>
      </c>
      <c r="M192" s="25">
        <f t="shared" si="8"/>
        <v>0</v>
      </c>
      <c r="N192" s="25">
        <f t="shared" si="9"/>
        <v>0</v>
      </c>
      <c r="O192" s="25" t="e">
        <f ca="1">PaymentSchedule[[#This Row],[HOA]]+PaymentSchedule[[#This Row],[TAXES]]+PaymentSchedule[[#This Row],[INSURANCE]]+PaymentSchedule[[#This Row],[TOTAL PAYMENT]]</f>
        <v>#VALUE!</v>
      </c>
      <c r="P192" s="25" t="e">
        <f ca="1">P191+PaymentSchedule[[#This Row],[TOTAL MONTHLY PAYMENTS]]</f>
        <v>#VALUE!</v>
      </c>
    </row>
    <row r="193" spans="2:16">
      <c r="B193" s="10" t="str">
        <f ca="1">IF(LoanIsGood,IF(ROW()-ROW(PaymentSchedule[[#Headers],[PMT NO]])&gt;ScheduledNumberOfPayments,"",ROW()-ROW(PaymentSchedule[[#Headers],[PMT NO]])),"")</f>
        <v/>
      </c>
      <c r="C193" s="12" t="str">
        <f ca="1">IF(PaymentSchedule[[#This Row],[PMT NO]]&lt;&gt;"",EOMONTH(LoanStartDate,ROW(PaymentSchedule[[#This Row],[PMT NO]])-ROW(PaymentSchedule[[#Headers],[PMT NO]])-2)+DAY(LoanStartDate),"")</f>
        <v/>
      </c>
      <c r="D193" s="14" t="str">
        <f ca="1">IF(PaymentSchedule[[#This Row],[PMT NO]]&lt;&gt;"",IF(ROW()-ROW(PaymentSchedule[[#Headers],[BEGINNING BALANCE]])=1,LoanAmount,INDEX(PaymentSchedule[ENDING BALANCE],ROW()-ROW(PaymentSchedule[[#Headers],[BEGINNING BALANCE]])-1)),"")</f>
        <v/>
      </c>
      <c r="E193" s="14" t="str">
        <f ca="1">IF(PaymentSchedule[[#This Row],[PMT NO]]&lt;&gt;"",ScheduledPayment,"")</f>
        <v/>
      </c>
      <c r="F19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9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93" s="14" t="str">
        <f ca="1">IF(PaymentSchedule[[#This Row],[PMT NO]]&lt;&gt;"",PaymentSchedule[[#This Row],[TOTAL PAYMENT]]-PaymentSchedule[[#This Row],[INTEREST]],"")</f>
        <v/>
      </c>
      <c r="I193" s="14" t="str">
        <f ca="1">IF(PaymentSchedule[[#This Row],[PMT NO]]&lt;&gt;"",PaymentSchedule[[#This Row],[BEGINNING BALANCE]]*(InterestRate/PaymentsPerYear),"")</f>
        <v/>
      </c>
      <c r="J193" s="14" t="str">
        <f ca="1">IF(PaymentSchedule[[#This Row],[PMT NO]]&lt;&gt;"",IF(PaymentSchedule[[#This Row],[SCHEDULED PAYMENT]]+PaymentSchedule[[#This Row],[EXTRA PAYMENT]]&lt;=PaymentSchedule[[#This Row],[BEGINNING BALANCE]],PaymentSchedule[[#This Row],[BEGINNING BALANCE]]-PaymentSchedule[[#This Row],[PRINCIPAL]],0),"")</f>
        <v/>
      </c>
      <c r="K193" s="14" t="str">
        <f ca="1">IF(PaymentSchedule[[#This Row],[PMT NO]]&lt;&gt;"",SUM(INDEX(PaymentSchedule[INTEREST],1,1):PaymentSchedule[[#This Row],[INTEREST]]),"")</f>
        <v/>
      </c>
      <c r="L193" s="25">
        <f t="shared" si="7"/>
        <v>0</v>
      </c>
      <c r="M193" s="25">
        <f t="shared" si="8"/>
        <v>0</v>
      </c>
      <c r="N193" s="25">
        <f t="shared" si="9"/>
        <v>0</v>
      </c>
      <c r="O193" s="25" t="e">
        <f ca="1">PaymentSchedule[[#This Row],[HOA]]+PaymentSchedule[[#This Row],[TAXES]]+PaymentSchedule[[#This Row],[INSURANCE]]+PaymentSchedule[[#This Row],[TOTAL PAYMENT]]</f>
        <v>#VALUE!</v>
      </c>
      <c r="P193" s="25" t="e">
        <f ca="1">P192+PaymentSchedule[[#This Row],[TOTAL MONTHLY PAYMENTS]]</f>
        <v>#VALUE!</v>
      </c>
    </row>
    <row r="194" spans="2:16">
      <c r="B194" s="10" t="str">
        <f ca="1">IF(LoanIsGood,IF(ROW()-ROW(PaymentSchedule[[#Headers],[PMT NO]])&gt;ScheduledNumberOfPayments,"",ROW()-ROW(PaymentSchedule[[#Headers],[PMT NO]])),"")</f>
        <v/>
      </c>
      <c r="C194" s="12" t="str">
        <f ca="1">IF(PaymentSchedule[[#This Row],[PMT NO]]&lt;&gt;"",EOMONTH(LoanStartDate,ROW(PaymentSchedule[[#This Row],[PMT NO]])-ROW(PaymentSchedule[[#Headers],[PMT NO]])-2)+DAY(LoanStartDate),"")</f>
        <v/>
      </c>
      <c r="D194" s="14" t="str">
        <f ca="1">IF(PaymentSchedule[[#This Row],[PMT NO]]&lt;&gt;"",IF(ROW()-ROW(PaymentSchedule[[#Headers],[BEGINNING BALANCE]])=1,LoanAmount,INDEX(PaymentSchedule[ENDING BALANCE],ROW()-ROW(PaymentSchedule[[#Headers],[BEGINNING BALANCE]])-1)),"")</f>
        <v/>
      </c>
      <c r="E194" s="14" t="str">
        <f ca="1">IF(PaymentSchedule[[#This Row],[PMT NO]]&lt;&gt;"",ScheduledPayment,"")</f>
        <v/>
      </c>
      <c r="F19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9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94" s="14" t="str">
        <f ca="1">IF(PaymentSchedule[[#This Row],[PMT NO]]&lt;&gt;"",PaymentSchedule[[#This Row],[TOTAL PAYMENT]]-PaymentSchedule[[#This Row],[INTEREST]],"")</f>
        <v/>
      </c>
      <c r="I194" s="14" t="str">
        <f ca="1">IF(PaymentSchedule[[#This Row],[PMT NO]]&lt;&gt;"",PaymentSchedule[[#This Row],[BEGINNING BALANCE]]*(InterestRate/PaymentsPerYear),"")</f>
        <v/>
      </c>
      <c r="J194" s="14" t="str">
        <f ca="1">IF(PaymentSchedule[[#This Row],[PMT NO]]&lt;&gt;"",IF(PaymentSchedule[[#This Row],[SCHEDULED PAYMENT]]+PaymentSchedule[[#This Row],[EXTRA PAYMENT]]&lt;=PaymentSchedule[[#This Row],[BEGINNING BALANCE]],PaymentSchedule[[#This Row],[BEGINNING BALANCE]]-PaymentSchedule[[#This Row],[PRINCIPAL]],0),"")</f>
        <v/>
      </c>
      <c r="K194" s="14" t="str">
        <f ca="1">IF(PaymentSchedule[[#This Row],[PMT NO]]&lt;&gt;"",SUM(INDEX(PaymentSchedule[INTEREST],1,1):PaymentSchedule[[#This Row],[INTEREST]]),"")</f>
        <v/>
      </c>
      <c r="L194" s="25">
        <f t="shared" si="7"/>
        <v>0</v>
      </c>
      <c r="M194" s="25">
        <f t="shared" si="8"/>
        <v>0</v>
      </c>
      <c r="N194" s="25">
        <f t="shared" si="9"/>
        <v>0</v>
      </c>
      <c r="O194" s="25" t="e">
        <f ca="1">PaymentSchedule[[#This Row],[HOA]]+PaymentSchedule[[#This Row],[TAXES]]+PaymentSchedule[[#This Row],[INSURANCE]]+PaymentSchedule[[#This Row],[TOTAL PAYMENT]]</f>
        <v>#VALUE!</v>
      </c>
      <c r="P194" s="25" t="e">
        <f ca="1">P193+PaymentSchedule[[#This Row],[TOTAL MONTHLY PAYMENTS]]</f>
        <v>#VALUE!</v>
      </c>
    </row>
    <row r="195" spans="2:16">
      <c r="B195" s="10" t="str">
        <f ca="1">IF(LoanIsGood,IF(ROW()-ROW(PaymentSchedule[[#Headers],[PMT NO]])&gt;ScheduledNumberOfPayments,"",ROW()-ROW(PaymentSchedule[[#Headers],[PMT NO]])),"")</f>
        <v/>
      </c>
      <c r="C195" s="12" t="str">
        <f ca="1">IF(PaymentSchedule[[#This Row],[PMT NO]]&lt;&gt;"",EOMONTH(LoanStartDate,ROW(PaymentSchedule[[#This Row],[PMT NO]])-ROW(PaymentSchedule[[#Headers],[PMT NO]])-2)+DAY(LoanStartDate),"")</f>
        <v/>
      </c>
      <c r="D195" s="14" t="str">
        <f ca="1">IF(PaymentSchedule[[#This Row],[PMT NO]]&lt;&gt;"",IF(ROW()-ROW(PaymentSchedule[[#Headers],[BEGINNING BALANCE]])=1,LoanAmount,INDEX(PaymentSchedule[ENDING BALANCE],ROW()-ROW(PaymentSchedule[[#Headers],[BEGINNING BALANCE]])-1)),"")</f>
        <v/>
      </c>
      <c r="E195" s="14" t="str">
        <f ca="1">IF(PaymentSchedule[[#This Row],[PMT NO]]&lt;&gt;"",ScheduledPayment,"")</f>
        <v/>
      </c>
      <c r="F19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9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95" s="14" t="str">
        <f ca="1">IF(PaymentSchedule[[#This Row],[PMT NO]]&lt;&gt;"",PaymentSchedule[[#This Row],[TOTAL PAYMENT]]-PaymentSchedule[[#This Row],[INTEREST]],"")</f>
        <v/>
      </c>
      <c r="I195" s="14" t="str">
        <f ca="1">IF(PaymentSchedule[[#This Row],[PMT NO]]&lt;&gt;"",PaymentSchedule[[#This Row],[BEGINNING BALANCE]]*(InterestRate/PaymentsPerYear),"")</f>
        <v/>
      </c>
      <c r="J195" s="14" t="str">
        <f ca="1">IF(PaymentSchedule[[#This Row],[PMT NO]]&lt;&gt;"",IF(PaymentSchedule[[#This Row],[SCHEDULED PAYMENT]]+PaymentSchedule[[#This Row],[EXTRA PAYMENT]]&lt;=PaymentSchedule[[#This Row],[BEGINNING BALANCE]],PaymentSchedule[[#This Row],[BEGINNING BALANCE]]-PaymentSchedule[[#This Row],[PRINCIPAL]],0),"")</f>
        <v/>
      </c>
      <c r="K195" s="14" t="str">
        <f ca="1">IF(PaymentSchedule[[#This Row],[PMT NO]]&lt;&gt;"",SUM(INDEX(PaymentSchedule[INTEREST],1,1):PaymentSchedule[[#This Row],[INTEREST]]),"")</f>
        <v/>
      </c>
      <c r="L195" s="25">
        <f t="shared" si="7"/>
        <v>0</v>
      </c>
      <c r="M195" s="25">
        <f t="shared" si="8"/>
        <v>0</v>
      </c>
      <c r="N195" s="25">
        <f t="shared" si="9"/>
        <v>0</v>
      </c>
      <c r="O195" s="25" t="e">
        <f ca="1">PaymentSchedule[[#This Row],[HOA]]+PaymentSchedule[[#This Row],[TAXES]]+PaymentSchedule[[#This Row],[INSURANCE]]+PaymentSchedule[[#This Row],[TOTAL PAYMENT]]</f>
        <v>#VALUE!</v>
      </c>
      <c r="P195" s="25" t="e">
        <f ca="1">P194+PaymentSchedule[[#This Row],[TOTAL MONTHLY PAYMENTS]]</f>
        <v>#VALUE!</v>
      </c>
    </row>
    <row r="196" spans="2:16">
      <c r="B196" s="10" t="str">
        <f ca="1">IF(LoanIsGood,IF(ROW()-ROW(PaymentSchedule[[#Headers],[PMT NO]])&gt;ScheduledNumberOfPayments,"",ROW()-ROW(PaymentSchedule[[#Headers],[PMT NO]])),"")</f>
        <v/>
      </c>
      <c r="C196" s="12" t="str">
        <f ca="1">IF(PaymentSchedule[[#This Row],[PMT NO]]&lt;&gt;"",EOMONTH(LoanStartDate,ROW(PaymentSchedule[[#This Row],[PMT NO]])-ROW(PaymentSchedule[[#Headers],[PMT NO]])-2)+DAY(LoanStartDate),"")</f>
        <v/>
      </c>
      <c r="D196" s="14" t="str">
        <f ca="1">IF(PaymentSchedule[[#This Row],[PMT NO]]&lt;&gt;"",IF(ROW()-ROW(PaymentSchedule[[#Headers],[BEGINNING BALANCE]])=1,LoanAmount,INDEX(PaymentSchedule[ENDING BALANCE],ROW()-ROW(PaymentSchedule[[#Headers],[BEGINNING BALANCE]])-1)),"")</f>
        <v/>
      </c>
      <c r="E196" s="14" t="str">
        <f ca="1">IF(PaymentSchedule[[#This Row],[PMT NO]]&lt;&gt;"",ScheduledPayment,"")</f>
        <v/>
      </c>
      <c r="F19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9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96" s="14" t="str">
        <f ca="1">IF(PaymentSchedule[[#This Row],[PMT NO]]&lt;&gt;"",PaymentSchedule[[#This Row],[TOTAL PAYMENT]]-PaymentSchedule[[#This Row],[INTEREST]],"")</f>
        <v/>
      </c>
      <c r="I196" s="14" t="str">
        <f ca="1">IF(PaymentSchedule[[#This Row],[PMT NO]]&lt;&gt;"",PaymentSchedule[[#This Row],[BEGINNING BALANCE]]*(InterestRate/PaymentsPerYear),"")</f>
        <v/>
      </c>
      <c r="J196" s="14" t="str">
        <f ca="1">IF(PaymentSchedule[[#This Row],[PMT NO]]&lt;&gt;"",IF(PaymentSchedule[[#This Row],[SCHEDULED PAYMENT]]+PaymentSchedule[[#This Row],[EXTRA PAYMENT]]&lt;=PaymentSchedule[[#This Row],[BEGINNING BALANCE]],PaymentSchedule[[#This Row],[BEGINNING BALANCE]]-PaymentSchedule[[#This Row],[PRINCIPAL]],0),"")</f>
        <v/>
      </c>
      <c r="K196" s="14" t="str">
        <f ca="1">IF(PaymentSchedule[[#This Row],[PMT NO]]&lt;&gt;"",SUM(INDEX(PaymentSchedule[INTEREST],1,1):PaymentSchedule[[#This Row],[INTEREST]]),"")</f>
        <v/>
      </c>
      <c r="L196" s="25">
        <f t="shared" si="7"/>
        <v>0</v>
      </c>
      <c r="M196" s="25">
        <f t="shared" si="8"/>
        <v>0</v>
      </c>
      <c r="N196" s="25">
        <f t="shared" si="9"/>
        <v>0</v>
      </c>
      <c r="O196" s="25" t="e">
        <f ca="1">PaymentSchedule[[#This Row],[HOA]]+PaymentSchedule[[#This Row],[TAXES]]+PaymentSchedule[[#This Row],[INSURANCE]]+PaymentSchedule[[#This Row],[TOTAL PAYMENT]]</f>
        <v>#VALUE!</v>
      </c>
      <c r="P196" s="25" t="e">
        <f ca="1">P195+PaymentSchedule[[#This Row],[TOTAL MONTHLY PAYMENTS]]</f>
        <v>#VALUE!</v>
      </c>
    </row>
    <row r="197" spans="2:16">
      <c r="B197" s="10" t="str">
        <f ca="1">IF(LoanIsGood,IF(ROW()-ROW(PaymentSchedule[[#Headers],[PMT NO]])&gt;ScheduledNumberOfPayments,"",ROW()-ROW(PaymentSchedule[[#Headers],[PMT NO]])),"")</f>
        <v/>
      </c>
      <c r="C197" s="12" t="str">
        <f ca="1">IF(PaymentSchedule[[#This Row],[PMT NO]]&lt;&gt;"",EOMONTH(LoanStartDate,ROW(PaymentSchedule[[#This Row],[PMT NO]])-ROW(PaymentSchedule[[#Headers],[PMT NO]])-2)+DAY(LoanStartDate),"")</f>
        <v/>
      </c>
      <c r="D197" s="14" t="str">
        <f ca="1">IF(PaymentSchedule[[#This Row],[PMT NO]]&lt;&gt;"",IF(ROW()-ROW(PaymentSchedule[[#Headers],[BEGINNING BALANCE]])=1,LoanAmount,INDEX(PaymentSchedule[ENDING BALANCE],ROW()-ROW(PaymentSchedule[[#Headers],[BEGINNING BALANCE]])-1)),"")</f>
        <v/>
      </c>
      <c r="E197" s="14" t="str">
        <f ca="1">IF(PaymentSchedule[[#This Row],[PMT NO]]&lt;&gt;"",ScheduledPayment,"")</f>
        <v/>
      </c>
      <c r="F19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9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97" s="14" t="str">
        <f ca="1">IF(PaymentSchedule[[#This Row],[PMT NO]]&lt;&gt;"",PaymentSchedule[[#This Row],[TOTAL PAYMENT]]-PaymentSchedule[[#This Row],[INTEREST]],"")</f>
        <v/>
      </c>
      <c r="I197" s="14" t="str">
        <f ca="1">IF(PaymentSchedule[[#This Row],[PMT NO]]&lt;&gt;"",PaymentSchedule[[#This Row],[BEGINNING BALANCE]]*(InterestRate/PaymentsPerYear),"")</f>
        <v/>
      </c>
      <c r="J197" s="14" t="str">
        <f ca="1">IF(PaymentSchedule[[#This Row],[PMT NO]]&lt;&gt;"",IF(PaymentSchedule[[#This Row],[SCHEDULED PAYMENT]]+PaymentSchedule[[#This Row],[EXTRA PAYMENT]]&lt;=PaymentSchedule[[#This Row],[BEGINNING BALANCE]],PaymentSchedule[[#This Row],[BEGINNING BALANCE]]-PaymentSchedule[[#This Row],[PRINCIPAL]],0),"")</f>
        <v/>
      </c>
      <c r="K197" s="14" t="str">
        <f ca="1">IF(PaymentSchedule[[#This Row],[PMT NO]]&lt;&gt;"",SUM(INDEX(PaymentSchedule[INTEREST],1,1):PaymentSchedule[[#This Row],[INTEREST]]),"")</f>
        <v/>
      </c>
      <c r="L197" s="25">
        <f t="shared" si="7"/>
        <v>0</v>
      </c>
      <c r="M197" s="25">
        <f t="shared" si="8"/>
        <v>0</v>
      </c>
      <c r="N197" s="25">
        <f t="shared" si="9"/>
        <v>0</v>
      </c>
      <c r="O197" s="25" t="e">
        <f ca="1">PaymentSchedule[[#This Row],[HOA]]+PaymentSchedule[[#This Row],[TAXES]]+PaymentSchedule[[#This Row],[INSURANCE]]+PaymentSchedule[[#This Row],[TOTAL PAYMENT]]</f>
        <v>#VALUE!</v>
      </c>
      <c r="P197" s="25" t="e">
        <f ca="1">P196+PaymentSchedule[[#This Row],[TOTAL MONTHLY PAYMENTS]]</f>
        <v>#VALUE!</v>
      </c>
    </row>
    <row r="198" spans="2:16">
      <c r="B198" s="10" t="str">
        <f ca="1">IF(LoanIsGood,IF(ROW()-ROW(PaymentSchedule[[#Headers],[PMT NO]])&gt;ScheduledNumberOfPayments,"",ROW()-ROW(PaymentSchedule[[#Headers],[PMT NO]])),"")</f>
        <v/>
      </c>
      <c r="C198" s="12" t="str">
        <f ca="1">IF(PaymentSchedule[[#This Row],[PMT NO]]&lt;&gt;"",EOMONTH(LoanStartDate,ROW(PaymentSchedule[[#This Row],[PMT NO]])-ROW(PaymentSchedule[[#Headers],[PMT NO]])-2)+DAY(LoanStartDate),"")</f>
        <v/>
      </c>
      <c r="D198" s="14" t="str">
        <f ca="1">IF(PaymentSchedule[[#This Row],[PMT NO]]&lt;&gt;"",IF(ROW()-ROW(PaymentSchedule[[#Headers],[BEGINNING BALANCE]])=1,LoanAmount,INDEX(PaymentSchedule[ENDING BALANCE],ROW()-ROW(PaymentSchedule[[#Headers],[BEGINNING BALANCE]])-1)),"")</f>
        <v/>
      </c>
      <c r="E198" s="14" t="str">
        <f ca="1">IF(PaymentSchedule[[#This Row],[PMT NO]]&lt;&gt;"",ScheduledPayment,"")</f>
        <v/>
      </c>
      <c r="F19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9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98" s="14" t="str">
        <f ca="1">IF(PaymentSchedule[[#This Row],[PMT NO]]&lt;&gt;"",PaymentSchedule[[#This Row],[TOTAL PAYMENT]]-PaymentSchedule[[#This Row],[INTEREST]],"")</f>
        <v/>
      </c>
      <c r="I198" s="14" t="str">
        <f ca="1">IF(PaymentSchedule[[#This Row],[PMT NO]]&lt;&gt;"",PaymentSchedule[[#This Row],[BEGINNING BALANCE]]*(InterestRate/PaymentsPerYear),"")</f>
        <v/>
      </c>
      <c r="J198" s="14" t="str">
        <f ca="1">IF(PaymentSchedule[[#This Row],[PMT NO]]&lt;&gt;"",IF(PaymentSchedule[[#This Row],[SCHEDULED PAYMENT]]+PaymentSchedule[[#This Row],[EXTRA PAYMENT]]&lt;=PaymentSchedule[[#This Row],[BEGINNING BALANCE]],PaymentSchedule[[#This Row],[BEGINNING BALANCE]]-PaymentSchedule[[#This Row],[PRINCIPAL]],0),"")</f>
        <v/>
      </c>
      <c r="K198" s="14" t="str">
        <f ca="1">IF(PaymentSchedule[[#This Row],[PMT NO]]&lt;&gt;"",SUM(INDEX(PaymentSchedule[INTEREST],1,1):PaymentSchedule[[#This Row],[INTEREST]]),"")</f>
        <v/>
      </c>
      <c r="L198" s="25">
        <f t="shared" si="7"/>
        <v>0</v>
      </c>
      <c r="M198" s="25">
        <f t="shared" si="8"/>
        <v>0</v>
      </c>
      <c r="N198" s="25">
        <f t="shared" si="9"/>
        <v>0</v>
      </c>
      <c r="O198" s="25" t="e">
        <f ca="1">PaymentSchedule[[#This Row],[HOA]]+PaymentSchedule[[#This Row],[TAXES]]+PaymentSchedule[[#This Row],[INSURANCE]]+PaymentSchedule[[#This Row],[TOTAL PAYMENT]]</f>
        <v>#VALUE!</v>
      </c>
      <c r="P198" s="25" t="e">
        <f ca="1">P197+PaymentSchedule[[#This Row],[TOTAL MONTHLY PAYMENTS]]</f>
        <v>#VALUE!</v>
      </c>
    </row>
    <row r="199" spans="2:16">
      <c r="B199" s="10" t="str">
        <f ca="1">IF(LoanIsGood,IF(ROW()-ROW(PaymentSchedule[[#Headers],[PMT NO]])&gt;ScheduledNumberOfPayments,"",ROW()-ROW(PaymentSchedule[[#Headers],[PMT NO]])),"")</f>
        <v/>
      </c>
      <c r="C199" s="12" t="str">
        <f ca="1">IF(PaymentSchedule[[#This Row],[PMT NO]]&lt;&gt;"",EOMONTH(LoanStartDate,ROW(PaymentSchedule[[#This Row],[PMT NO]])-ROW(PaymentSchedule[[#Headers],[PMT NO]])-2)+DAY(LoanStartDate),"")</f>
        <v/>
      </c>
      <c r="D199" s="14" t="str">
        <f ca="1">IF(PaymentSchedule[[#This Row],[PMT NO]]&lt;&gt;"",IF(ROW()-ROW(PaymentSchedule[[#Headers],[BEGINNING BALANCE]])=1,LoanAmount,INDEX(PaymentSchedule[ENDING BALANCE],ROW()-ROW(PaymentSchedule[[#Headers],[BEGINNING BALANCE]])-1)),"")</f>
        <v/>
      </c>
      <c r="E199" s="14" t="str">
        <f ca="1">IF(PaymentSchedule[[#This Row],[PMT NO]]&lt;&gt;"",ScheduledPayment,"")</f>
        <v/>
      </c>
      <c r="F19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19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199" s="14" t="str">
        <f ca="1">IF(PaymentSchedule[[#This Row],[PMT NO]]&lt;&gt;"",PaymentSchedule[[#This Row],[TOTAL PAYMENT]]-PaymentSchedule[[#This Row],[INTEREST]],"")</f>
        <v/>
      </c>
      <c r="I199" s="14" t="str">
        <f ca="1">IF(PaymentSchedule[[#This Row],[PMT NO]]&lt;&gt;"",PaymentSchedule[[#This Row],[BEGINNING BALANCE]]*(InterestRate/PaymentsPerYear),"")</f>
        <v/>
      </c>
      <c r="J199" s="14" t="str">
        <f ca="1">IF(PaymentSchedule[[#This Row],[PMT NO]]&lt;&gt;"",IF(PaymentSchedule[[#This Row],[SCHEDULED PAYMENT]]+PaymentSchedule[[#This Row],[EXTRA PAYMENT]]&lt;=PaymentSchedule[[#This Row],[BEGINNING BALANCE]],PaymentSchedule[[#This Row],[BEGINNING BALANCE]]-PaymentSchedule[[#This Row],[PRINCIPAL]],0),"")</f>
        <v/>
      </c>
      <c r="K199" s="14" t="str">
        <f ca="1">IF(PaymentSchedule[[#This Row],[PMT NO]]&lt;&gt;"",SUM(INDEX(PaymentSchedule[INTEREST],1,1):PaymentSchedule[[#This Row],[INTEREST]]),"")</f>
        <v/>
      </c>
      <c r="L199" s="25">
        <f t="shared" si="7"/>
        <v>0</v>
      </c>
      <c r="M199" s="25">
        <f t="shared" si="8"/>
        <v>0</v>
      </c>
      <c r="N199" s="25">
        <f t="shared" si="9"/>
        <v>0</v>
      </c>
      <c r="O199" s="25" t="e">
        <f ca="1">PaymentSchedule[[#This Row],[HOA]]+PaymentSchedule[[#This Row],[TAXES]]+PaymentSchedule[[#This Row],[INSURANCE]]+PaymentSchedule[[#This Row],[TOTAL PAYMENT]]</f>
        <v>#VALUE!</v>
      </c>
      <c r="P199" s="25" t="e">
        <f ca="1">P198+PaymentSchedule[[#This Row],[TOTAL MONTHLY PAYMENTS]]</f>
        <v>#VALUE!</v>
      </c>
    </row>
    <row r="200" spans="2:16">
      <c r="B200" s="10" t="str">
        <f ca="1">IF(LoanIsGood,IF(ROW()-ROW(PaymentSchedule[[#Headers],[PMT NO]])&gt;ScheduledNumberOfPayments,"",ROW()-ROW(PaymentSchedule[[#Headers],[PMT NO]])),"")</f>
        <v/>
      </c>
      <c r="C200" s="12" t="str">
        <f ca="1">IF(PaymentSchedule[[#This Row],[PMT NO]]&lt;&gt;"",EOMONTH(LoanStartDate,ROW(PaymentSchedule[[#This Row],[PMT NO]])-ROW(PaymentSchedule[[#Headers],[PMT NO]])-2)+DAY(LoanStartDate),"")</f>
        <v/>
      </c>
      <c r="D200" s="14" t="str">
        <f ca="1">IF(PaymentSchedule[[#This Row],[PMT NO]]&lt;&gt;"",IF(ROW()-ROW(PaymentSchedule[[#Headers],[BEGINNING BALANCE]])=1,LoanAmount,INDEX(PaymentSchedule[ENDING BALANCE],ROW()-ROW(PaymentSchedule[[#Headers],[BEGINNING BALANCE]])-1)),"")</f>
        <v/>
      </c>
      <c r="E200" s="14" t="str">
        <f ca="1">IF(PaymentSchedule[[#This Row],[PMT NO]]&lt;&gt;"",ScheduledPayment,"")</f>
        <v/>
      </c>
      <c r="F20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0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00" s="14" t="str">
        <f ca="1">IF(PaymentSchedule[[#This Row],[PMT NO]]&lt;&gt;"",PaymentSchedule[[#This Row],[TOTAL PAYMENT]]-PaymentSchedule[[#This Row],[INTEREST]],"")</f>
        <v/>
      </c>
      <c r="I200" s="14" t="str">
        <f ca="1">IF(PaymentSchedule[[#This Row],[PMT NO]]&lt;&gt;"",PaymentSchedule[[#This Row],[BEGINNING BALANCE]]*(InterestRate/PaymentsPerYear),"")</f>
        <v/>
      </c>
      <c r="J200" s="14" t="str">
        <f ca="1">IF(PaymentSchedule[[#This Row],[PMT NO]]&lt;&gt;"",IF(PaymentSchedule[[#This Row],[SCHEDULED PAYMENT]]+PaymentSchedule[[#This Row],[EXTRA PAYMENT]]&lt;=PaymentSchedule[[#This Row],[BEGINNING BALANCE]],PaymentSchedule[[#This Row],[BEGINNING BALANCE]]-PaymentSchedule[[#This Row],[PRINCIPAL]],0),"")</f>
        <v/>
      </c>
      <c r="K200" s="14" t="str">
        <f ca="1">IF(PaymentSchedule[[#This Row],[PMT NO]]&lt;&gt;"",SUM(INDEX(PaymentSchedule[INTEREST],1,1):PaymentSchedule[[#This Row],[INTEREST]]),"")</f>
        <v/>
      </c>
      <c r="L200" s="25">
        <f t="shared" si="7"/>
        <v>0</v>
      </c>
      <c r="M200" s="25">
        <f t="shared" si="8"/>
        <v>0</v>
      </c>
      <c r="N200" s="25">
        <f t="shared" si="9"/>
        <v>0</v>
      </c>
      <c r="O200" s="25" t="e">
        <f ca="1">PaymentSchedule[[#This Row],[HOA]]+PaymentSchedule[[#This Row],[TAXES]]+PaymentSchedule[[#This Row],[INSURANCE]]+PaymentSchedule[[#This Row],[TOTAL PAYMENT]]</f>
        <v>#VALUE!</v>
      </c>
      <c r="P200" s="25" t="e">
        <f ca="1">P199+PaymentSchedule[[#This Row],[TOTAL MONTHLY PAYMENTS]]</f>
        <v>#VALUE!</v>
      </c>
    </row>
    <row r="201" spans="2:16">
      <c r="B201" s="10" t="str">
        <f ca="1">IF(LoanIsGood,IF(ROW()-ROW(PaymentSchedule[[#Headers],[PMT NO]])&gt;ScheduledNumberOfPayments,"",ROW()-ROW(PaymentSchedule[[#Headers],[PMT NO]])),"")</f>
        <v/>
      </c>
      <c r="C201" s="12" t="str">
        <f ca="1">IF(PaymentSchedule[[#This Row],[PMT NO]]&lt;&gt;"",EOMONTH(LoanStartDate,ROW(PaymentSchedule[[#This Row],[PMT NO]])-ROW(PaymentSchedule[[#Headers],[PMT NO]])-2)+DAY(LoanStartDate),"")</f>
        <v/>
      </c>
      <c r="D201" s="14" t="str">
        <f ca="1">IF(PaymentSchedule[[#This Row],[PMT NO]]&lt;&gt;"",IF(ROW()-ROW(PaymentSchedule[[#Headers],[BEGINNING BALANCE]])=1,LoanAmount,INDEX(PaymentSchedule[ENDING BALANCE],ROW()-ROW(PaymentSchedule[[#Headers],[BEGINNING BALANCE]])-1)),"")</f>
        <v/>
      </c>
      <c r="E201" s="14" t="str">
        <f ca="1">IF(PaymentSchedule[[#This Row],[PMT NO]]&lt;&gt;"",ScheduledPayment,"")</f>
        <v/>
      </c>
      <c r="F20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0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01" s="14" t="str">
        <f ca="1">IF(PaymentSchedule[[#This Row],[PMT NO]]&lt;&gt;"",PaymentSchedule[[#This Row],[TOTAL PAYMENT]]-PaymentSchedule[[#This Row],[INTEREST]],"")</f>
        <v/>
      </c>
      <c r="I201" s="14" t="str">
        <f ca="1">IF(PaymentSchedule[[#This Row],[PMT NO]]&lt;&gt;"",PaymentSchedule[[#This Row],[BEGINNING BALANCE]]*(InterestRate/PaymentsPerYear),"")</f>
        <v/>
      </c>
      <c r="J201" s="14" t="str">
        <f ca="1">IF(PaymentSchedule[[#This Row],[PMT NO]]&lt;&gt;"",IF(PaymentSchedule[[#This Row],[SCHEDULED PAYMENT]]+PaymentSchedule[[#This Row],[EXTRA PAYMENT]]&lt;=PaymentSchedule[[#This Row],[BEGINNING BALANCE]],PaymentSchedule[[#This Row],[BEGINNING BALANCE]]-PaymentSchedule[[#This Row],[PRINCIPAL]],0),"")</f>
        <v/>
      </c>
      <c r="K201" s="14" t="str">
        <f ca="1">IF(PaymentSchedule[[#This Row],[PMT NO]]&lt;&gt;"",SUM(INDEX(PaymentSchedule[INTEREST],1,1):PaymentSchedule[[#This Row],[INTEREST]]),"")</f>
        <v/>
      </c>
      <c r="L201" s="25">
        <f t="shared" si="7"/>
        <v>0</v>
      </c>
      <c r="M201" s="25">
        <f t="shared" si="8"/>
        <v>0</v>
      </c>
      <c r="N201" s="25">
        <f t="shared" si="9"/>
        <v>0</v>
      </c>
      <c r="O201" s="25" t="e">
        <f ca="1">PaymentSchedule[[#This Row],[HOA]]+PaymentSchedule[[#This Row],[TAXES]]+PaymentSchedule[[#This Row],[INSURANCE]]+PaymentSchedule[[#This Row],[TOTAL PAYMENT]]</f>
        <v>#VALUE!</v>
      </c>
      <c r="P201" s="25" t="e">
        <f ca="1">P200+PaymentSchedule[[#This Row],[TOTAL MONTHLY PAYMENTS]]</f>
        <v>#VALUE!</v>
      </c>
    </row>
    <row r="202" spans="2:16">
      <c r="B202" s="10" t="str">
        <f ca="1">IF(LoanIsGood,IF(ROW()-ROW(PaymentSchedule[[#Headers],[PMT NO]])&gt;ScheduledNumberOfPayments,"",ROW()-ROW(PaymentSchedule[[#Headers],[PMT NO]])),"")</f>
        <v/>
      </c>
      <c r="C202" s="12" t="str">
        <f ca="1">IF(PaymentSchedule[[#This Row],[PMT NO]]&lt;&gt;"",EOMONTH(LoanStartDate,ROW(PaymentSchedule[[#This Row],[PMT NO]])-ROW(PaymentSchedule[[#Headers],[PMT NO]])-2)+DAY(LoanStartDate),"")</f>
        <v/>
      </c>
      <c r="D202" s="14" t="str">
        <f ca="1">IF(PaymentSchedule[[#This Row],[PMT NO]]&lt;&gt;"",IF(ROW()-ROW(PaymentSchedule[[#Headers],[BEGINNING BALANCE]])=1,LoanAmount,INDEX(PaymentSchedule[ENDING BALANCE],ROW()-ROW(PaymentSchedule[[#Headers],[BEGINNING BALANCE]])-1)),"")</f>
        <v/>
      </c>
      <c r="E202" s="14" t="str">
        <f ca="1">IF(PaymentSchedule[[#This Row],[PMT NO]]&lt;&gt;"",ScheduledPayment,"")</f>
        <v/>
      </c>
      <c r="F20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0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02" s="14" t="str">
        <f ca="1">IF(PaymentSchedule[[#This Row],[PMT NO]]&lt;&gt;"",PaymentSchedule[[#This Row],[TOTAL PAYMENT]]-PaymentSchedule[[#This Row],[INTEREST]],"")</f>
        <v/>
      </c>
      <c r="I202" s="14" t="str">
        <f ca="1">IF(PaymentSchedule[[#This Row],[PMT NO]]&lt;&gt;"",PaymentSchedule[[#This Row],[BEGINNING BALANCE]]*(InterestRate/PaymentsPerYear),"")</f>
        <v/>
      </c>
      <c r="J202" s="14" t="str">
        <f ca="1">IF(PaymentSchedule[[#This Row],[PMT NO]]&lt;&gt;"",IF(PaymentSchedule[[#This Row],[SCHEDULED PAYMENT]]+PaymentSchedule[[#This Row],[EXTRA PAYMENT]]&lt;=PaymentSchedule[[#This Row],[BEGINNING BALANCE]],PaymentSchedule[[#This Row],[BEGINNING BALANCE]]-PaymentSchedule[[#This Row],[PRINCIPAL]],0),"")</f>
        <v/>
      </c>
      <c r="K202" s="14" t="str">
        <f ca="1">IF(PaymentSchedule[[#This Row],[PMT NO]]&lt;&gt;"",SUM(INDEX(PaymentSchedule[INTEREST],1,1):PaymentSchedule[[#This Row],[INTEREST]]),"")</f>
        <v/>
      </c>
      <c r="L202" s="25">
        <f t="shared" si="7"/>
        <v>0</v>
      </c>
      <c r="M202" s="25">
        <f t="shared" si="8"/>
        <v>0</v>
      </c>
      <c r="N202" s="25">
        <f t="shared" si="9"/>
        <v>0</v>
      </c>
      <c r="O202" s="25" t="e">
        <f ca="1">PaymentSchedule[[#This Row],[HOA]]+PaymentSchedule[[#This Row],[TAXES]]+PaymentSchedule[[#This Row],[INSURANCE]]+PaymentSchedule[[#This Row],[TOTAL PAYMENT]]</f>
        <v>#VALUE!</v>
      </c>
      <c r="P202" s="25" t="e">
        <f ca="1">P201+PaymentSchedule[[#This Row],[TOTAL MONTHLY PAYMENTS]]</f>
        <v>#VALUE!</v>
      </c>
    </row>
    <row r="203" spans="2:16">
      <c r="B203" s="10" t="str">
        <f ca="1">IF(LoanIsGood,IF(ROW()-ROW(PaymentSchedule[[#Headers],[PMT NO]])&gt;ScheduledNumberOfPayments,"",ROW()-ROW(PaymentSchedule[[#Headers],[PMT NO]])),"")</f>
        <v/>
      </c>
      <c r="C203" s="12" t="str">
        <f ca="1">IF(PaymentSchedule[[#This Row],[PMT NO]]&lt;&gt;"",EOMONTH(LoanStartDate,ROW(PaymentSchedule[[#This Row],[PMT NO]])-ROW(PaymentSchedule[[#Headers],[PMT NO]])-2)+DAY(LoanStartDate),"")</f>
        <v/>
      </c>
      <c r="D203" s="14" t="str">
        <f ca="1">IF(PaymentSchedule[[#This Row],[PMT NO]]&lt;&gt;"",IF(ROW()-ROW(PaymentSchedule[[#Headers],[BEGINNING BALANCE]])=1,LoanAmount,INDEX(PaymentSchedule[ENDING BALANCE],ROW()-ROW(PaymentSchedule[[#Headers],[BEGINNING BALANCE]])-1)),"")</f>
        <v/>
      </c>
      <c r="E203" s="14" t="str">
        <f ca="1">IF(PaymentSchedule[[#This Row],[PMT NO]]&lt;&gt;"",ScheduledPayment,"")</f>
        <v/>
      </c>
      <c r="F20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0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03" s="14" t="str">
        <f ca="1">IF(PaymentSchedule[[#This Row],[PMT NO]]&lt;&gt;"",PaymentSchedule[[#This Row],[TOTAL PAYMENT]]-PaymentSchedule[[#This Row],[INTEREST]],"")</f>
        <v/>
      </c>
      <c r="I203" s="14" t="str">
        <f ca="1">IF(PaymentSchedule[[#This Row],[PMT NO]]&lt;&gt;"",PaymentSchedule[[#This Row],[BEGINNING BALANCE]]*(InterestRate/PaymentsPerYear),"")</f>
        <v/>
      </c>
      <c r="J203" s="14" t="str">
        <f ca="1">IF(PaymentSchedule[[#This Row],[PMT NO]]&lt;&gt;"",IF(PaymentSchedule[[#This Row],[SCHEDULED PAYMENT]]+PaymentSchedule[[#This Row],[EXTRA PAYMENT]]&lt;=PaymentSchedule[[#This Row],[BEGINNING BALANCE]],PaymentSchedule[[#This Row],[BEGINNING BALANCE]]-PaymentSchedule[[#This Row],[PRINCIPAL]],0),"")</f>
        <v/>
      </c>
      <c r="K203" s="14" t="str">
        <f ca="1">IF(PaymentSchedule[[#This Row],[PMT NO]]&lt;&gt;"",SUM(INDEX(PaymentSchedule[INTEREST],1,1):PaymentSchedule[[#This Row],[INTEREST]]),"")</f>
        <v/>
      </c>
      <c r="L203" s="25">
        <f t="shared" si="7"/>
        <v>0</v>
      </c>
      <c r="M203" s="25">
        <f t="shared" si="8"/>
        <v>0</v>
      </c>
      <c r="N203" s="25">
        <f t="shared" si="9"/>
        <v>0</v>
      </c>
      <c r="O203" s="25" t="e">
        <f ca="1">PaymentSchedule[[#This Row],[HOA]]+PaymentSchedule[[#This Row],[TAXES]]+PaymentSchedule[[#This Row],[INSURANCE]]+PaymentSchedule[[#This Row],[TOTAL PAYMENT]]</f>
        <v>#VALUE!</v>
      </c>
      <c r="P203" s="25" t="e">
        <f ca="1">P202+PaymentSchedule[[#This Row],[TOTAL MONTHLY PAYMENTS]]</f>
        <v>#VALUE!</v>
      </c>
    </row>
    <row r="204" spans="2:16">
      <c r="B204" s="10" t="str">
        <f ca="1">IF(LoanIsGood,IF(ROW()-ROW(PaymentSchedule[[#Headers],[PMT NO]])&gt;ScheduledNumberOfPayments,"",ROW()-ROW(PaymentSchedule[[#Headers],[PMT NO]])),"")</f>
        <v/>
      </c>
      <c r="C204" s="12" t="str">
        <f ca="1">IF(PaymentSchedule[[#This Row],[PMT NO]]&lt;&gt;"",EOMONTH(LoanStartDate,ROW(PaymentSchedule[[#This Row],[PMT NO]])-ROW(PaymentSchedule[[#Headers],[PMT NO]])-2)+DAY(LoanStartDate),"")</f>
        <v/>
      </c>
      <c r="D204" s="14" t="str">
        <f ca="1">IF(PaymentSchedule[[#This Row],[PMT NO]]&lt;&gt;"",IF(ROW()-ROW(PaymentSchedule[[#Headers],[BEGINNING BALANCE]])=1,LoanAmount,INDEX(PaymentSchedule[ENDING BALANCE],ROW()-ROW(PaymentSchedule[[#Headers],[BEGINNING BALANCE]])-1)),"")</f>
        <v/>
      </c>
      <c r="E204" s="14" t="str">
        <f ca="1">IF(PaymentSchedule[[#This Row],[PMT NO]]&lt;&gt;"",ScheduledPayment,"")</f>
        <v/>
      </c>
      <c r="F20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0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04" s="14" t="str">
        <f ca="1">IF(PaymentSchedule[[#This Row],[PMT NO]]&lt;&gt;"",PaymentSchedule[[#This Row],[TOTAL PAYMENT]]-PaymentSchedule[[#This Row],[INTEREST]],"")</f>
        <v/>
      </c>
      <c r="I204" s="14" t="str">
        <f ca="1">IF(PaymentSchedule[[#This Row],[PMT NO]]&lt;&gt;"",PaymentSchedule[[#This Row],[BEGINNING BALANCE]]*(InterestRate/PaymentsPerYear),"")</f>
        <v/>
      </c>
      <c r="J204" s="14" t="str">
        <f ca="1">IF(PaymentSchedule[[#This Row],[PMT NO]]&lt;&gt;"",IF(PaymentSchedule[[#This Row],[SCHEDULED PAYMENT]]+PaymentSchedule[[#This Row],[EXTRA PAYMENT]]&lt;=PaymentSchedule[[#This Row],[BEGINNING BALANCE]],PaymentSchedule[[#This Row],[BEGINNING BALANCE]]-PaymentSchedule[[#This Row],[PRINCIPAL]],0),"")</f>
        <v/>
      </c>
      <c r="K204" s="14" t="str">
        <f ca="1">IF(PaymentSchedule[[#This Row],[PMT NO]]&lt;&gt;"",SUM(INDEX(PaymentSchedule[INTEREST],1,1):PaymentSchedule[[#This Row],[INTEREST]]),"")</f>
        <v/>
      </c>
      <c r="L204" s="25">
        <f t="shared" si="7"/>
        <v>0</v>
      </c>
      <c r="M204" s="25">
        <f t="shared" si="8"/>
        <v>0</v>
      </c>
      <c r="N204" s="25">
        <f t="shared" si="9"/>
        <v>0</v>
      </c>
      <c r="O204" s="25" t="e">
        <f ca="1">PaymentSchedule[[#This Row],[HOA]]+PaymentSchedule[[#This Row],[TAXES]]+PaymentSchedule[[#This Row],[INSURANCE]]+PaymentSchedule[[#This Row],[TOTAL PAYMENT]]</f>
        <v>#VALUE!</v>
      </c>
      <c r="P204" s="25" t="e">
        <f ca="1">P203+PaymentSchedule[[#This Row],[TOTAL MONTHLY PAYMENTS]]</f>
        <v>#VALUE!</v>
      </c>
    </row>
    <row r="205" spans="2:16">
      <c r="B205" s="10" t="str">
        <f ca="1">IF(LoanIsGood,IF(ROW()-ROW(PaymentSchedule[[#Headers],[PMT NO]])&gt;ScheduledNumberOfPayments,"",ROW()-ROW(PaymentSchedule[[#Headers],[PMT NO]])),"")</f>
        <v/>
      </c>
      <c r="C205" s="12" t="str">
        <f ca="1">IF(PaymentSchedule[[#This Row],[PMT NO]]&lt;&gt;"",EOMONTH(LoanStartDate,ROW(PaymentSchedule[[#This Row],[PMT NO]])-ROW(PaymentSchedule[[#Headers],[PMT NO]])-2)+DAY(LoanStartDate),"")</f>
        <v/>
      </c>
      <c r="D205" s="14" t="str">
        <f ca="1">IF(PaymentSchedule[[#This Row],[PMT NO]]&lt;&gt;"",IF(ROW()-ROW(PaymentSchedule[[#Headers],[BEGINNING BALANCE]])=1,LoanAmount,INDEX(PaymentSchedule[ENDING BALANCE],ROW()-ROW(PaymentSchedule[[#Headers],[BEGINNING BALANCE]])-1)),"")</f>
        <v/>
      </c>
      <c r="E205" s="14" t="str">
        <f ca="1">IF(PaymentSchedule[[#This Row],[PMT NO]]&lt;&gt;"",ScheduledPayment,"")</f>
        <v/>
      </c>
      <c r="F20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0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05" s="14" t="str">
        <f ca="1">IF(PaymentSchedule[[#This Row],[PMT NO]]&lt;&gt;"",PaymentSchedule[[#This Row],[TOTAL PAYMENT]]-PaymentSchedule[[#This Row],[INTEREST]],"")</f>
        <v/>
      </c>
      <c r="I205" s="14" t="str">
        <f ca="1">IF(PaymentSchedule[[#This Row],[PMT NO]]&lt;&gt;"",PaymentSchedule[[#This Row],[BEGINNING BALANCE]]*(InterestRate/PaymentsPerYear),"")</f>
        <v/>
      </c>
      <c r="J205" s="14" t="str">
        <f ca="1">IF(PaymentSchedule[[#This Row],[PMT NO]]&lt;&gt;"",IF(PaymentSchedule[[#This Row],[SCHEDULED PAYMENT]]+PaymentSchedule[[#This Row],[EXTRA PAYMENT]]&lt;=PaymentSchedule[[#This Row],[BEGINNING BALANCE]],PaymentSchedule[[#This Row],[BEGINNING BALANCE]]-PaymentSchedule[[#This Row],[PRINCIPAL]],0),"")</f>
        <v/>
      </c>
      <c r="K205" s="14" t="str">
        <f ca="1">IF(PaymentSchedule[[#This Row],[PMT NO]]&lt;&gt;"",SUM(INDEX(PaymentSchedule[INTEREST],1,1):PaymentSchedule[[#This Row],[INTEREST]]),"")</f>
        <v/>
      </c>
      <c r="L205" s="25">
        <f t="shared" si="7"/>
        <v>0</v>
      </c>
      <c r="M205" s="25">
        <f t="shared" si="8"/>
        <v>0</v>
      </c>
      <c r="N205" s="25">
        <f t="shared" si="9"/>
        <v>0</v>
      </c>
      <c r="O205" s="25" t="e">
        <f ca="1">PaymentSchedule[[#This Row],[HOA]]+PaymentSchedule[[#This Row],[TAXES]]+PaymentSchedule[[#This Row],[INSURANCE]]+PaymentSchedule[[#This Row],[TOTAL PAYMENT]]</f>
        <v>#VALUE!</v>
      </c>
      <c r="P205" s="25" t="e">
        <f ca="1">P204+PaymentSchedule[[#This Row],[TOTAL MONTHLY PAYMENTS]]</f>
        <v>#VALUE!</v>
      </c>
    </row>
    <row r="206" spans="2:16">
      <c r="B206" s="10" t="str">
        <f ca="1">IF(LoanIsGood,IF(ROW()-ROW(PaymentSchedule[[#Headers],[PMT NO]])&gt;ScheduledNumberOfPayments,"",ROW()-ROW(PaymentSchedule[[#Headers],[PMT NO]])),"")</f>
        <v/>
      </c>
      <c r="C206" s="12" t="str">
        <f ca="1">IF(PaymentSchedule[[#This Row],[PMT NO]]&lt;&gt;"",EOMONTH(LoanStartDate,ROW(PaymentSchedule[[#This Row],[PMT NO]])-ROW(PaymentSchedule[[#Headers],[PMT NO]])-2)+DAY(LoanStartDate),"")</f>
        <v/>
      </c>
      <c r="D206" s="14" t="str">
        <f ca="1">IF(PaymentSchedule[[#This Row],[PMT NO]]&lt;&gt;"",IF(ROW()-ROW(PaymentSchedule[[#Headers],[BEGINNING BALANCE]])=1,LoanAmount,INDEX(PaymentSchedule[ENDING BALANCE],ROW()-ROW(PaymentSchedule[[#Headers],[BEGINNING BALANCE]])-1)),"")</f>
        <v/>
      </c>
      <c r="E206" s="14" t="str">
        <f ca="1">IF(PaymentSchedule[[#This Row],[PMT NO]]&lt;&gt;"",ScheduledPayment,"")</f>
        <v/>
      </c>
      <c r="F20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0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06" s="14" t="str">
        <f ca="1">IF(PaymentSchedule[[#This Row],[PMT NO]]&lt;&gt;"",PaymentSchedule[[#This Row],[TOTAL PAYMENT]]-PaymentSchedule[[#This Row],[INTEREST]],"")</f>
        <v/>
      </c>
      <c r="I206" s="14" t="str">
        <f ca="1">IF(PaymentSchedule[[#This Row],[PMT NO]]&lt;&gt;"",PaymentSchedule[[#This Row],[BEGINNING BALANCE]]*(InterestRate/PaymentsPerYear),"")</f>
        <v/>
      </c>
      <c r="J206" s="14" t="str">
        <f ca="1">IF(PaymentSchedule[[#This Row],[PMT NO]]&lt;&gt;"",IF(PaymentSchedule[[#This Row],[SCHEDULED PAYMENT]]+PaymentSchedule[[#This Row],[EXTRA PAYMENT]]&lt;=PaymentSchedule[[#This Row],[BEGINNING BALANCE]],PaymentSchedule[[#This Row],[BEGINNING BALANCE]]-PaymentSchedule[[#This Row],[PRINCIPAL]],0),"")</f>
        <v/>
      </c>
      <c r="K206" s="14" t="str">
        <f ca="1">IF(PaymentSchedule[[#This Row],[PMT NO]]&lt;&gt;"",SUM(INDEX(PaymentSchedule[INTEREST],1,1):PaymentSchedule[[#This Row],[INTEREST]]),"")</f>
        <v/>
      </c>
      <c r="L206" s="25">
        <f t="shared" si="7"/>
        <v>0</v>
      </c>
      <c r="M206" s="25">
        <f t="shared" si="8"/>
        <v>0</v>
      </c>
      <c r="N206" s="25">
        <f t="shared" si="9"/>
        <v>0</v>
      </c>
      <c r="O206" s="25" t="e">
        <f ca="1">PaymentSchedule[[#This Row],[HOA]]+PaymentSchedule[[#This Row],[TAXES]]+PaymentSchedule[[#This Row],[INSURANCE]]+PaymentSchedule[[#This Row],[TOTAL PAYMENT]]</f>
        <v>#VALUE!</v>
      </c>
      <c r="P206" s="25" t="e">
        <f ca="1">P205+PaymentSchedule[[#This Row],[TOTAL MONTHLY PAYMENTS]]</f>
        <v>#VALUE!</v>
      </c>
    </row>
    <row r="207" spans="2:16">
      <c r="B207" s="10" t="str">
        <f ca="1">IF(LoanIsGood,IF(ROW()-ROW(PaymentSchedule[[#Headers],[PMT NO]])&gt;ScheduledNumberOfPayments,"",ROW()-ROW(PaymentSchedule[[#Headers],[PMT NO]])),"")</f>
        <v/>
      </c>
      <c r="C207" s="12" t="str">
        <f ca="1">IF(PaymentSchedule[[#This Row],[PMT NO]]&lt;&gt;"",EOMONTH(LoanStartDate,ROW(PaymentSchedule[[#This Row],[PMT NO]])-ROW(PaymentSchedule[[#Headers],[PMT NO]])-2)+DAY(LoanStartDate),"")</f>
        <v/>
      </c>
      <c r="D207" s="14" t="str">
        <f ca="1">IF(PaymentSchedule[[#This Row],[PMT NO]]&lt;&gt;"",IF(ROW()-ROW(PaymentSchedule[[#Headers],[BEGINNING BALANCE]])=1,LoanAmount,INDEX(PaymentSchedule[ENDING BALANCE],ROW()-ROW(PaymentSchedule[[#Headers],[BEGINNING BALANCE]])-1)),"")</f>
        <v/>
      </c>
      <c r="E207" s="14" t="str">
        <f ca="1">IF(PaymentSchedule[[#This Row],[PMT NO]]&lt;&gt;"",ScheduledPayment,"")</f>
        <v/>
      </c>
      <c r="F20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0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07" s="14" t="str">
        <f ca="1">IF(PaymentSchedule[[#This Row],[PMT NO]]&lt;&gt;"",PaymentSchedule[[#This Row],[TOTAL PAYMENT]]-PaymentSchedule[[#This Row],[INTEREST]],"")</f>
        <v/>
      </c>
      <c r="I207" s="14" t="str">
        <f ca="1">IF(PaymentSchedule[[#This Row],[PMT NO]]&lt;&gt;"",PaymentSchedule[[#This Row],[BEGINNING BALANCE]]*(InterestRate/PaymentsPerYear),"")</f>
        <v/>
      </c>
      <c r="J207" s="14" t="str">
        <f ca="1">IF(PaymentSchedule[[#This Row],[PMT NO]]&lt;&gt;"",IF(PaymentSchedule[[#This Row],[SCHEDULED PAYMENT]]+PaymentSchedule[[#This Row],[EXTRA PAYMENT]]&lt;=PaymentSchedule[[#This Row],[BEGINNING BALANCE]],PaymentSchedule[[#This Row],[BEGINNING BALANCE]]-PaymentSchedule[[#This Row],[PRINCIPAL]],0),"")</f>
        <v/>
      </c>
      <c r="K207" s="14" t="str">
        <f ca="1">IF(PaymentSchedule[[#This Row],[PMT NO]]&lt;&gt;"",SUM(INDEX(PaymentSchedule[INTEREST],1,1):PaymentSchedule[[#This Row],[INTEREST]]),"")</f>
        <v/>
      </c>
      <c r="L207" s="25">
        <f t="shared" ref="L207:L270" si="10">L206</f>
        <v>0</v>
      </c>
      <c r="M207" s="25">
        <f t="shared" ref="M207:M270" si="11">M206</f>
        <v>0</v>
      </c>
      <c r="N207" s="25">
        <f t="shared" ref="N207:N270" si="12">N206</f>
        <v>0</v>
      </c>
      <c r="O207" s="25" t="e">
        <f ca="1">PaymentSchedule[[#This Row],[HOA]]+PaymentSchedule[[#This Row],[TAXES]]+PaymentSchedule[[#This Row],[INSURANCE]]+PaymentSchedule[[#This Row],[TOTAL PAYMENT]]</f>
        <v>#VALUE!</v>
      </c>
      <c r="P207" s="25" t="e">
        <f ca="1">P206+PaymentSchedule[[#This Row],[TOTAL MONTHLY PAYMENTS]]</f>
        <v>#VALUE!</v>
      </c>
    </row>
    <row r="208" spans="2:16">
      <c r="B208" s="10" t="str">
        <f ca="1">IF(LoanIsGood,IF(ROW()-ROW(PaymentSchedule[[#Headers],[PMT NO]])&gt;ScheduledNumberOfPayments,"",ROW()-ROW(PaymentSchedule[[#Headers],[PMT NO]])),"")</f>
        <v/>
      </c>
      <c r="C208" s="12" t="str">
        <f ca="1">IF(PaymentSchedule[[#This Row],[PMT NO]]&lt;&gt;"",EOMONTH(LoanStartDate,ROW(PaymentSchedule[[#This Row],[PMT NO]])-ROW(PaymentSchedule[[#Headers],[PMT NO]])-2)+DAY(LoanStartDate),"")</f>
        <v/>
      </c>
      <c r="D208" s="14" t="str">
        <f ca="1">IF(PaymentSchedule[[#This Row],[PMT NO]]&lt;&gt;"",IF(ROW()-ROW(PaymentSchedule[[#Headers],[BEGINNING BALANCE]])=1,LoanAmount,INDEX(PaymentSchedule[ENDING BALANCE],ROW()-ROW(PaymentSchedule[[#Headers],[BEGINNING BALANCE]])-1)),"")</f>
        <v/>
      </c>
      <c r="E208" s="14" t="str">
        <f ca="1">IF(PaymentSchedule[[#This Row],[PMT NO]]&lt;&gt;"",ScheduledPayment,"")</f>
        <v/>
      </c>
      <c r="F20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0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08" s="14" t="str">
        <f ca="1">IF(PaymentSchedule[[#This Row],[PMT NO]]&lt;&gt;"",PaymentSchedule[[#This Row],[TOTAL PAYMENT]]-PaymentSchedule[[#This Row],[INTEREST]],"")</f>
        <v/>
      </c>
      <c r="I208" s="14" t="str">
        <f ca="1">IF(PaymentSchedule[[#This Row],[PMT NO]]&lt;&gt;"",PaymentSchedule[[#This Row],[BEGINNING BALANCE]]*(InterestRate/PaymentsPerYear),"")</f>
        <v/>
      </c>
      <c r="J208" s="14" t="str">
        <f ca="1">IF(PaymentSchedule[[#This Row],[PMT NO]]&lt;&gt;"",IF(PaymentSchedule[[#This Row],[SCHEDULED PAYMENT]]+PaymentSchedule[[#This Row],[EXTRA PAYMENT]]&lt;=PaymentSchedule[[#This Row],[BEGINNING BALANCE]],PaymentSchedule[[#This Row],[BEGINNING BALANCE]]-PaymentSchedule[[#This Row],[PRINCIPAL]],0),"")</f>
        <v/>
      </c>
      <c r="K208" s="14" t="str">
        <f ca="1">IF(PaymentSchedule[[#This Row],[PMT NO]]&lt;&gt;"",SUM(INDEX(PaymentSchedule[INTEREST],1,1):PaymentSchedule[[#This Row],[INTEREST]]),"")</f>
        <v/>
      </c>
      <c r="L208" s="25">
        <f t="shared" si="10"/>
        <v>0</v>
      </c>
      <c r="M208" s="25">
        <f t="shared" si="11"/>
        <v>0</v>
      </c>
      <c r="N208" s="25">
        <f t="shared" si="12"/>
        <v>0</v>
      </c>
      <c r="O208" s="25" t="e">
        <f ca="1">PaymentSchedule[[#This Row],[HOA]]+PaymentSchedule[[#This Row],[TAXES]]+PaymentSchedule[[#This Row],[INSURANCE]]+PaymentSchedule[[#This Row],[TOTAL PAYMENT]]</f>
        <v>#VALUE!</v>
      </c>
      <c r="P208" s="25" t="e">
        <f ca="1">P207+PaymentSchedule[[#This Row],[TOTAL MONTHLY PAYMENTS]]</f>
        <v>#VALUE!</v>
      </c>
    </row>
    <row r="209" spans="2:16">
      <c r="B209" s="10" t="str">
        <f ca="1">IF(LoanIsGood,IF(ROW()-ROW(PaymentSchedule[[#Headers],[PMT NO]])&gt;ScheduledNumberOfPayments,"",ROW()-ROW(PaymentSchedule[[#Headers],[PMT NO]])),"")</f>
        <v/>
      </c>
      <c r="C209" s="12" t="str">
        <f ca="1">IF(PaymentSchedule[[#This Row],[PMT NO]]&lt;&gt;"",EOMONTH(LoanStartDate,ROW(PaymentSchedule[[#This Row],[PMT NO]])-ROW(PaymentSchedule[[#Headers],[PMT NO]])-2)+DAY(LoanStartDate),"")</f>
        <v/>
      </c>
      <c r="D209" s="14" t="str">
        <f ca="1">IF(PaymentSchedule[[#This Row],[PMT NO]]&lt;&gt;"",IF(ROW()-ROW(PaymentSchedule[[#Headers],[BEGINNING BALANCE]])=1,LoanAmount,INDEX(PaymentSchedule[ENDING BALANCE],ROW()-ROW(PaymentSchedule[[#Headers],[BEGINNING BALANCE]])-1)),"")</f>
        <v/>
      </c>
      <c r="E209" s="14" t="str">
        <f ca="1">IF(PaymentSchedule[[#This Row],[PMT NO]]&lt;&gt;"",ScheduledPayment,"")</f>
        <v/>
      </c>
      <c r="F20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0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09" s="14" t="str">
        <f ca="1">IF(PaymentSchedule[[#This Row],[PMT NO]]&lt;&gt;"",PaymentSchedule[[#This Row],[TOTAL PAYMENT]]-PaymentSchedule[[#This Row],[INTEREST]],"")</f>
        <v/>
      </c>
      <c r="I209" s="14" t="str">
        <f ca="1">IF(PaymentSchedule[[#This Row],[PMT NO]]&lt;&gt;"",PaymentSchedule[[#This Row],[BEGINNING BALANCE]]*(InterestRate/PaymentsPerYear),"")</f>
        <v/>
      </c>
      <c r="J209" s="14" t="str">
        <f ca="1">IF(PaymentSchedule[[#This Row],[PMT NO]]&lt;&gt;"",IF(PaymentSchedule[[#This Row],[SCHEDULED PAYMENT]]+PaymentSchedule[[#This Row],[EXTRA PAYMENT]]&lt;=PaymentSchedule[[#This Row],[BEGINNING BALANCE]],PaymentSchedule[[#This Row],[BEGINNING BALANCE]]-PaymentSchedule[[#This Row],[PRINCIPAL]],0),"")</f>
        <v/>
      </c>
      <c r="K209" s="14" t="str">
        <f ca="1">IF(PaymentSchedule[[#This Row],[PMT NO]]&lt;&gt;"",SUM(INDEX(PaymentSchedule[INTEREST],1,1):PaymentSchedule[[#This Row],[INTEREST]]),"")</f>
        <v/>
      </c>
      <c r="L209" s="25">
        <f t="shared" si="10"/>
        <v>0</v>
      </c>
      <c r="M209" s="25">
        <f t="shared" si="11"/>
        <v>0</v>
      </c>
      <c r="N209" s="25">
        <f t="shared" si="12"/>
        <v>0</v>
      </c>
      <c r="O209" s="25" t="e">
        <f ca="1">PaymentSchedule[[#This Row],[HOA]]+PaymentSchedule[[#This Row],[TAXES]]+PaymentSchedule[[#This Row],[INSURANCE]]+PaymentSchedule[[#This Row],[TOTAL PAYMENT]]</f>
        <v>#VALUE!</v>
      </c>
      <c r="P209" s="25" t="e">
        <f ca="1">P208+PaymentSchedule[[#This Row],[TOTAL MONTHLY PAYMENTS]]</f>
        <v>#VALUE!</v>
      </c>
    </row>
    <row r="210" spans="2:16">
      <c r="B210" s="10" t="str">
        <f ca="1">IF(LoanIsGood,IF(ROW()-ROW(PaymentSchedule[[#Headers],[PMT NO]])&gt;ScheduledNumberOfPayments,"",ROW()-ROW(PaymentSchedule[[#Headers],[PMT NO]])),"")</f>
        <v/>
      </c>
      <c r="C210" s="12" t="str">
        <f ca="1">IF(PaymentSchedule[[#This Row],[PMT NO]]&lt;&gt;"",EOMONTH(LoanStartDate,ROW(PaymentSchedule[[#This Row],[PMT NO]])-ROW(PaymentSchedule[[#Headers],[PMT NO]])-2)+DAY(LoanStartDate),"")</f>
        <v/>
      </c>
      <c r="D210" s="14" t="str">
        <f ca="1">IF(PaymentSchedule[[#This Row],[PMT NO]]&lt;&gt;"",IF(ROW()-ROW(PaymentSchedule[[#Headers],[BEGINNING BALANCE]])=1,LoanAmount,INDEX(PaymentSchedule[ENDING BALANCE],ROW()-ROW(PaymentSchedule[[#Headers],[BEGINNING BALANCE]])-1)),"")</f>
        <v/>
      </c>
      <c r="E210" s="14" t="str">
        <f ca="1">IF(PaymentSchedule[[#This Row],[PMT NO]]&lt;&gt;"",ScheduledPayment,"")</f>
        <v/>
      </c>
      <c r="F21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1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10" s="14" t="str">
        <f ca="1">IF(PaymentSchedule[[#This Row],[PMT NO]]&lt;&gt;"",PaymentSchedule[[#This Row],[TOTAL PAYMENT]]-PaymentSchedule[[#This Row],[INTEREST]],"")</f>
        <v/>
      </c>
      <c r="I210" s="14" t="str">
        <f ca="1">IF(PaymentSchedule[[#This Row],[PMT NO]]&lt;&gt;"",PaymentSchedule[[#This Row],[BEGINNING BALANCE]]*(InterestRate/PaymentsPerYear),"")</f>
        <v/>
      </c>
      <c r="J210" s="14" t="str">
        <f ca="1">IF(PaymentSchedule[[#This Row],[PMT NO]]&lt;&gt;"",IF(PaymentSchedule[[#This Row],[SCHEDULED PAYMENT]]+PaymentSchedule[[#This Row],[EXTRA PAYMENT]]&lt;=PaymentSchedule[[#This Row],[BEGINNING BALANCE]],PaymentSchedule[[#This Row],[BEGINNING BALANCE]]-PaymentSchedule[[#This Row],[PRINCIPAL]],0),"")</f>
        <v/>
      </c>
      <c r="K210" s="14" t="str">
        <f ca="1">IF(PaymentSchedule[[#This Row],[PMT NO]]&lt;&gt;"",SUM(INDEX(PaymentSchedule[INTEREST],1,1):PaymentSchedule[[#This Row],[INTEREST]]),"")</f>
        <v/>
      </c>
      <c r="L210" s="25">
        <f t="shared" si="10"/>
        <v>0</v>
      </c>
      <c r="M210" s="25">
        <f t="shared" si="11"/>
        <v>0</v>
      </c>
      <c r="N210" s="25">
        <f t="shared" si="12"/>
        <v>0</v>
      </c>
      <c r="O210" s="25" t="e">
        <f ca="1">PaymentSchedule[[#This Row],[HOA]]+PaymentSchedule[[#This Row],[TAXES]]+PaymentSchedule[[#This Row],[INSURANCE]]+PaymentSchedule[[#This Row],[TOTAL PAYMENT]]</f>
        <v>#VALUE!</v>
      </c>
      <c r="P210" s="25" t="e">
        <f ca="1">P209+PaymentSchedule[[#This Row],[TOTAL MONTHLY PAYMENTS]]</f>
        <v>#VALUE!</v>
      </c>
    </row>
    <row r="211" spans="2:16">
      <c r="B211" s="10" t="str">
        <f ca="1">IF(LoanIsGood,IF(ROW()-ROW(PaymentSchedule[[#Headers],[PMT NO]])&gt;ScheduledNumberOfPayments,"",ROW()-ROW(PaymentSchedule[[#Headers],[PMT NO]])),"")</f>
        <v/>
      </c>
      <c r="C211" s="12" t="str">
        <f ca="1">IF(PaymentSchedule[[#This Row],[PMT NO]]&lt;&gt;"",EOMONTH(LoanStartDate,ROW(PaymentSchedule[[#This Row],[PMT NO]])-ROW(PaymentSchedule[[#Headers],[PMT NO]])-2)+DAY(LoanStartDate),"")</f>
        <v/>
      </c>
      <c r="D211" s="14" t="str">
        <f ca="1">IF(PaymentSchedule[[#This Row],[PMT NO]]&lt;&gt;"",IF(ROW()-ROW(PaymentSchedule[[#Headers],[BEGINNING BALANCE]])=1,LoanAmount,INDEX(PaymentSchedule[ENDING BALANCE],ROW()-ROW(PaymentSchedule[[#Headers],[BEGINNING BALANCE]])-1)),"")</f>
        <v/>
      </c>
      <c r="E211" s="14" t="str">
        <f ca="1">IF(PaymentSchedule[[#This Row],[PMT NO]]&lt;&gt;"",ScheduledPayment,"")</f>
        <v/>
      </c>
      <c r="F21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1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11" s="14" t="str">
        <f ca="1">IF(PaymentSchedule[[#This Row],[PMT NO]]&lt;&gt;"",PaymentSchedule[[#This Row],[TOTAL PAYMENT]]-PaymentSchedule[[#This Row],[INTEREST]],"")</f>
        <v/>
      </c>
      <c r="I211" s="14" t="str">
        <f ca="1">IF(PaymentSchedule[[#This Row],[PMT NO]]&lt;&gt;"",PaymentSchedule[[#This Row],[BEGINNING BALANCE]]*(InterestRate/PaymentsPerYear),"")</f>
        <v/>
      </c>
      <c r="J211" s="14" t="str">
        <f ca="1">IF(PaymentSchedule[[#This Row],[PMT NO]]&lt;&gt;"",IF(PaymentSchedule[[#This Row],[SCHEDULED PAYMENT]]+PaymentSchedule[[#This Row],[EXTRA PAYMENT]]&lt;=PaymentSchedule[[#This Row],[BEGINNING BALANCE]],PaymentSchedule[[#This Row],[BEGINNING BALANCE]]-PaymentSchedule[[#This Row],[PRINCIPAL]],0),"")</f>
        <v/>
      </c>
      <c r="K211" s="14" t="str">
        <f ca="1">IF(PaymentSchedule[[#This Row],[PMT NO]]&lt;&gt;"",SUM(INDEX(PaymentSchedule[INTEREST],1,1):PaymentSchedule[[#This Row],[INTEREST]]),"")</f>
        <v/>
      </c>
      <c r="L211" s="25">
        <f t="shared" si="10"/>
        <v>0</v>
      </c>
      <c r="M211" s="25">
        <f t="shared" si="11"/>
        <v>0</v>
      </c>
      <c r="N211" s="25">
        <f t="shared" si="12"/>
        <v>0</v>
      </c>
      <c r="O211" s="25" t="e">
        <f ca="1">PaymentSchedule[[#This Row],[HOA]]+PaymentSchedule[[#This Row],[TAXES]]+PaymentSchedule[[#This Row],[INSURANCE]]+PaymentSchedule[[#This Row],[TOTAL PAYMENT]]</f>
        <v>#VALUE!</v>
      </c>
      <c r="P211" s="25" t="e">
        <f ca="1">P210+PaymentSchedule[[#This Row],[TOTAL MONTHLY PAYMENTS]]</f>
        <v>#VALUE!</v>
      </c>
    </row>
    <row r="212" spans="2:16">
      <c r="B212" s="10" t="str">
        <f ca="1">IF(LoanIsGood,IF(ROW()-ROW(PaymentSchedule[[#Headers],[PMT NO]])&gt;ScheduledNumberOfPayments,"",ROW()-ROW(PaymentSchedule[[#Headers],[PMT NO]])),"")</f>
        <v/>
      </c>
      <c r="C212" s="12" t="str">
        <f ca="1">IF(PaymentSchedule[[#This Row],[PMT NO]]&lt;&gt;"",EOMONTH(LoanStartDate,ROW(PaymentSchedule[[#This Row],[PMT NO]])-ROW(PaymentSchedule[[#Headers],[PMT NO]])-2)+DAY(LoanStartDate),"")</f>
        <v/>
      </c>
      <c r="D212" s="14" t="str">
        <f ca="1">IF(PaymentSchedule[[#This Row],[PMT NO]]&lt;&gt;"",IF(ROW()-ROW(PaymentSchedule[[#Headers],[BEGINNING BALANCE]])=1,LoanAmount,INDEX(PaymentSchedule[ENDING BALANCE],ROW()-ROW(PaymentSchedule[[#Headers],[BEGINNING BALANCE]])-1)),"")</f>
        <v/>
      </c>
      <c r="E212" s="14" t="str">
        <f ca="1">IF(PaymentSchedule[[#This Row],[PMT NO]]&lt;&gt;"",ScheduledPayment,"")</f>
        <v/>
      </c>
      <c r="F21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1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12" s="14" t="str">
        <f ca="1">IF(PaymentSchedule[[#This Row],[PMT NO]]&lt;&gt;"",PaymentSchedule[[#This Row],[TOTAL PAYMENT]]-PaymentSchedule[[#This Row],[INTEREST]],"")</f>
        <v/>
      </c>
      <c r="I212" s="14" t="str">
        <f ca="1">IF(PaymentSchedule[[#This Row],[PMT NO]]&lt;&gt;"",PaymentSchedule[[#This Row],[BEGINNING BALANCE]]*(InterestRate/PaymentsPerYear),"")</f>
        <v/>
      </c>
      <c r="J212" s="14" t="str">
        <f ca="1">IF(PaymentSchedule[[#This Row],[PMT NO]]&lt;&gt;"",IF(PaymentSchedule[[#This Row],[SCHEDULED PAYMENT]]+PaymentSchedule[[#This Row],[EXTRA PAYMENT]]&lt;=PaymentSchedule[[#This Row],[BEGINNING BALANCE]],PaymentSchedule[[#This Row],[BEGINNING BALANCE]]-PaymentSchedule[[#This Row],[PRINCIPAL]],0),"")</f>
        <v/>
      </c>
      <c r="K212" s="14" t="str">
        <f ca="1">IF(PaymentSchedule[[#This Row],[PMT NO]]&lt;&gt;"",SUM(INDEX(PaymentSchedule[INTEREST],1,1):PaymentSchedule[[#This Row],[INTEREST]]),"")</f>
        <v/>
      </c>
      <c r="L212" s="25">
        <f t="shared" si="10"/>
        <v>0</v>
      </c>
      <c r="M212" s="25">
        <f t="shared" si="11"/>
        <v>0</v>
      </c>
      <c r="N212" s="25">
        <f t="shared" si="12"/>
        <v>0</v>
      </c>
      <c r="O212" s="25" t="e">
        <f ca="1">PaymentSchedule[[#This Row],[HOA]]+PaymentSchedule[[#This Row],[TAXES]]+PaymentSchedule[[#This Row],[INSURANCE]]+PaymentSchedule[[#This Row],[TOTAL PAYMENT]]</f>
        <v>#VALUE!</v>
      </c>
      <c r="P212" s="25" t="e">
        <f ca="1">P211+PaymentSchedule[[#This Row],[TOTAL MONTHLY PAYMENTS]]</f>
        <v>#VALUE!</v>
      </c>
    </row>
    <row r="213" spans="2:16">
      <c r="B213" s="10" t="str">
        <f ca="1">IF(LoanIsGood,IF(ROW()-ROW(PaymentSchedule[[#Headers],[PMT NO]])&gt;ScheduledNumberOfPayments,"",ROW()-ROW(PaymentSchedule[[#Headers],[PMT NO]])),"")</f>
        <v/>
      </c>
      <c r="C213" s="12" t="str">
        <f ca="1">IF(PaymentSchedule[[#This Row],[PMT NO]]&lt;&gt;"",EOMONTH(LoanStartDate,ROW(PaymentSchedule[[#This Row],[PMT NO]])-ROW(PaymentSchedule[[#Headers],[PMT NO]])-2)+DAY(LoanStartDate),"")</f>
        <v/>
      </c>
      <c r="D213" s="14" t="str">
        <f ca="1">IF(PaymentSchedule[[#This Row],[PMT NO]]&lt;&gt;"",IF(ROW()-ROW(PaymentSchedule[[#Headers],[BEGINNING BALANCE]])=1,LoanAmount,INDEX(PaymentSchedule[ENDING BALANCE],ROW()-ROW(PaymentSchedule[[#Headers],[BEGINNING BALANCE]])-1)),"")</f>
        <v/>
      </c>
      <c r="E213" s="14" t="str">
        <f ca="1">IF(PaymentSchedule[[#This Row],[PMT NO]]&lt;&gt;"",ScheduledPayment,"")</f>
        <v/>
      </c>
      <c r="F21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1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13" s="14" t="str">
        <f ca="1">IF(PaymentSchedule[[#This Row],[PMT NO]]&lt;&gt;"",PaymentSchedule[[#This Row],[TOTAL PAYMENT]]-PaymentSchedule[[#This Row],[INTEREST]],"")</f>
        <v/>
      </c>
      <c r="I213" s="14" t="str">
        <f ca="1">IF(PaymentSchedule[[#This Row],[PMT NO]]&lt;&gt;"",PaymentSchedule[[#This Row],[BEGINNING BALANCE]]*(InterestRate/PaymentsPerYear),"")</f>
        <v/>
      </c>
      <c r="J213" s="14" t="str">
        <f ca="1">IF(PaymentSchedule[[#This Row],[PMT NO]]&lt;&gt;"",IF(PaymentSchedule[[#This Row],[SCHEDULED PAYMENT]]+PaymentSchedule[[#This Row],[EXTRA PAYMENT]]&lt;=PaymentSchedule[[#This Row],[BEGINNING BALANCE]],PaymentSchedule[[#This Row],[BEGINNING BALANCE]]-PaymentSchedule[[#This Row],[PRINCIPAL]],0),"")</f>
        <v/>
      </c>
      <c r="K213" s="14" t="str">
        <f ca="1">IF(PaymentSchedule[[#This Row],[PMT NO]]&lt;&gt;"",SUM(INDEX(PaymentSchedule[INTEREST],1,1):PaymentSchedule[[#This Row],[INTEREST]]),"")</f>
        <v/>
      </c>
      <c r="L213" s="25">
        <f t="shared" si="10"/>
        <v>0</v>
      </c>
      <c r="M213" s="25">
        <f t="shared" si="11"/>
        <v>0</v>
      </c>
      <c r="N213" s="25">
        <f t="shared" si="12"/>
        <v>0</v>
      </c>
      <c r="O213" s="25" t="e">
        <f ca="1">PaymentSchedule[[#This Row],[HOA]]+PaymentSchedule[[#This Row],[TAXES]]+PaymentSchedule[[#This Row],[INSURANCE]]+PaymentSchedule[[#This Row],[TOTAL PAYMENT]]</f>
        <v>#VALUE!</v>
      </c>
      <c r="P213" s="25" t="e">
        <f ca="1">P212+PaymentSchedule[[#This Row],[TOTAL MONTHLY PAYMENTS]]</f>
        <v>#VALUE!</v>
      </c>
    </row>
    <row r="214" spans="2:16">
      <c r="B214" s="10" t="str">
        <f ca="1">IF(LoanIsGood,IF(ROW()-ROW(PaymentSchedule[[#Headers],[PMT NO]])&gt;ScheduledNumberOfPayments,"",ROW()-ROW(PaymentSchedule[[#Headers],[PMT NO]])),"")</f>
        <v/>
      </c>
      <c r="C214" s="12" t="str">
        <f ca="1">IF(PaymentSchedule[[#This Row],[PMT NO]]&lt;&gt;"",EOMONTH(LoanStartDate,ROW(PaymentSchedule[[#This Row],[PMT NO]])-ROW(PaymentSchedule[[#Headers],[PMT NO]])-2)+DAY(LoanStartDate),"")</f>
        <v/>
      </c>
      <c r="D214" s="14" t="str">
        <f ca="1">IF(PaymentSchedule[[#This Row],[PMT NO]]&lt;&gt;"",IF(ROW()-ROW(PaymentSchedule[[#Headers],[BEGINNING BALANCE]])=1,LoanAmount,INDEX(PaymentSchedule[ENDING BALANCE],ROW()-ROW(PaymentSchedule[[#Headers],[BEGINNING BALANCE]])-1)),"")</f>
        <v/>
      </c>
      <c r="E214" s="14" t="str">
        <f ca="1">IF(PaymentSchedule[[#This Row],[PMT NO]]&lt;&gt;"",ScheduledPayment,"")</f>
        <v/>
      </c>
      <c r="F21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1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14" s="14" t="str">
        <f ca="1">IF(PaymentSchedule[[#This Row],[PMT NO]]&lt;&gt;"",PaymentSchedule[[#This Row],[TOTAL PAYMENT]]-PaymentSchedule[[#This Row],[INTEREST]],"")</f>
        <v/>
      </c>
      <c r="I214" s="14" t="str">
        <f ca="1">IF(PaymentSchedule[[#This Row],[PMT NO]]&lt;&gt;"",PaymentSchedule[[#This Row],[BEGINNING BALANCE]]*(InterestRate/PaymentsPerYear),"")</f>
        <v/>
      </c>
      <c r="J214" s="14" t="str">
        <f ca="1">IF(PaymentSchedule[[#This Row],[PMT NO]]&lt;&gt;"",IF(PaymentSchedule[[#This Row],[SCHEDULED PAYMENT]]+PaymentSchedule[[#This Row],[EXTRA PAYMENT]]&lt;=PaymentSchedule[[#This Row],[BEGINNING BALANCE]],PaymentSchedule[[#This Row],[BEGINNING BALANCE]]-PaymentSchedule[[#This Row],[PRINCIPAL]],0),"")</f>
        <v/>
      </c>
      <c r="K214" s="14" t="str">
        <f ca="1">IF(PaymentSchedule[[#This Row],[PMT NO]]&lt;&gt;"",SUM(INDEX(PaymentSchedule[INTEREST],1,1):PaymentSchedule[[#This Row],[INTEREST]]),"")</f>
        <v/>
      </c>
      <c r="L214" s="25">
        <f t="shared" si="10"/>
        <v>0</v>
      </c>
      <c r="M214" s="25">
        <f t="shared" si="11"/>
        <v>0</v>
      </c>
      <c r="N214" s="25">
        <f t="shared" si="12"/>
        <v>0</v>
      </c>
      <c r="O214" s="25" t="e">
        <f ca="1">PaymentSchedule[[#This Row],[HOA]]+PaymentSchedule[[#This Row],[TAXES]]+PaymentSchedule[[#This Row],[INSURANCE]]+PaymentSchedule[[#This Row],[TOTAL PAYMENT]]</f>
        <v>#VALUE!</v>
      </c>
      <c r="P214" s="25" t="e">
        <f ca="1">P213+PaymentSchedule[[#This Row],[TOTAL MONTHLY PAYMENTS]]</f>
        <v>#VALUE!</v>
      </c>
    </row>
    <row r="215" spans="2:16">
      <c r="B215" s="10" t="str">
        <f ca="1">IF(LoanIsGood,IF(ROW()-ROW(PaymentSchedule[[#Headers],[PMT NO]])&gt;ScheduledNumberOfPayments,"",ROW()-ROW(PaymentSchedule[[#Headers],[PMT NO]])),"")</f>
        <v/>
      </c>
      <c r="C215" s="12" t="str">
        <f ca="1">IF(PaymentSchedule[[#This Row],[PMT NO]]&lt;&gt;"",EOMONTH(LoanStartDate,ROW(PaymentSchedule[[#This Row],[PMT NO]])-ROW(PaymentSchedule[[#Headers],[PMT NO]])-2)+DAY(LoanStartDate),"")</f>
        <v/>
      </c>
      <c r="D215" s="14" t="str">
        <f ca="1">IF(PaymentSchedule[[#This Row],[PMT NO]]&lt;&gt;"",IF(ROW()-ROW(PaymentSchedule[[#Headers],[BEGINNING BALANCE]])=1,LoanAmount,INDEX(PaymentSchedule[ENDING BALANCE],ROW()-ROW(PaymentSchedule[[#Headers],[BEGINNING BALANCE]])-1)),"")</f>
        <v/>
      </c>
      <c r="E215" s="14" t="str">
        <f ca="1">IF(PaymentSchedule[[#This Row],[PMT NO]]&lt;&gt;"",ScheduledPayment,"")</f>
        <v/>
      </c>
      <c r="F21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1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15" s="14" t="str">
        <f ca="1">IF(PaymentSchedule[[#This Row],[PMT NO]]&lt;&gt;"",PaymentSchedule[[#This Row],[TOTAL PAYMENT]]-PaymentSchedule[[#This Row],[INTEREST]],"")</f>
        <v/>
      </c>
      <c r="I215" s="14" t="str">
        <f ca="1">IF(PaymentSchedule[[#This Row],[PMT NO]]&lt;&gt;"",PaymentSchedule[[#This Row],[BEGINNING BALANCE]]*(InterestRate/PaymentsPerYear),"")</f>
        <v/>
      </c>
      <c r="J215" s="14" t="str">
        <f ca="1">IF(PaymentSchedule[[#This Row],[PMT NO]]&lt;&gt;"",IF(PaymentSchedule[[#This Row],[SCHEDULED PAYMENT]]+PaymentSchedule[[#This Row],[EXTRA PAYMENT]]&lt;=PaymentSchedule[[#This Row],[BEGINNING BALANCE]],PaymentSchedule[[#This Row],[BEGINNING BALANCE]]-PaymentSchedule[[#This Row],[PRINCIPAL]],0),"")</f>
        <v/>
      </c>
      <c r="K215" s="14" t="str">
        <f ca="1">IF(PaymentSchedule[[#This Row],[PMT NO]]&lt;&gt;"",SUM(INDEX(PaymentSchedule[INTEREST],1,1):PaymentSchedule[[#This Row],[INTEREST]]),"")</f>
        <v/>
      </c>
      <c r="L215" s="25">
        <f t="shared" si="10"/>
        <v>0</v>
      </c>
      <c r="M215" s="25">
        <f t="shared" si="11"/>
        <v>0</v>
      </c>
      <c r="N215" s="25">
        <f t="shared" si="12"/>
        <v>0</v>
      </c>
      <c r="O215" s="25" t="e">
        <f ca="1">PaymentSchedule[[#This Row],[HOA]]+PaymentSchedule[[#This Row],[TAXES]]+PaymentSchedule[[#This Row],[INSURANCE]]+PaymentSchedule[[#This Row],[TOTAL PAYMENT]]</f>
        <v>#VALUE!</v>
      </c>
      <c r="P215" s="25" t="e">
        <f ca="1">P214+PaymentSchedule[[#This Row],[TOTAL MONTHLY PAYMENTS]]</f>
        <v>#VALUE!</v>
      </c>
    </row>
    <row r="216" spans="2:16">
      <c r="B216" s="10" t="str">
        <f ca="1">IF(LoanIsGood,IF(ROW()-ROW(PaymentSchedule[[#Headers],[PMT NO]])&gt;ScheduledNumberOfPayments,"",ROW()-ROW(PaymentSchedule[[#Headers],[PMT NO]])),"")</f>
        <v/>
      </c>
      <c r="C216" s="12" t="str">
        <f ca="1">IF(PaymentSchedule[[#This Row],[PMT NO]]&lt;&gt;"",EOMONTH(LoanStartDate,ROW(PaymentSchedule[[#This Row],[PMT NO]])-ROW(PaymentSchedule[[#Headers],[PMT NO]])-2)+DAY(LoanStartDate),"")</f>
        <v/>
      </c>
      <c r="D216" s="14" t="str">
        <f ca="1">IF(PaymentSchedule[[#This Row],[PMT NO]]&lt;&gt;"",IF(ROW()-ROW(PaymentSchedule[[#Headers],[BEGINNING BALANCE]])=1,LoanAmount,INDEX(PaymentSchedule[ENDING BALANCE],ROW()-ROW(PaymentSchedule[[#Headers],[BEGINNING BALANCE]])-1)),"")</f>
        <v/>
      </c>
      <c r="E216" s="14" t="str">
        <f ca="1">IF(PaymentSchedule[[#This Row],[PMT NO]]&lt;&gt;"",ScheduledPayment,"")</f>
        <v/>
      </c>
      <c r="F21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1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16" s="14" t="str">
        <f ca="1">IF(PaymentSchedule[[#This Row],[PMT NO]]&lt;&gt;"",PaymentSchedule[[#This Row],[TOTAL PAYMENT]]-PaymentSchedule[[#This Row],[INTEREST]],"")</f>
        <v/>
      </c>
      <c r="I216" s="14" t="str">
        <f ca="1">IF(PaymentSchedule[[#This Row],[PMT NO]]&lt;&gt;"",PaymentSchedule[[#This Row],[BEGINNING BALANCE]]*(InterestRate/PaymentsPerYear),"")</f>
        <v/>
      </c>
      <c r="J216" s="14" t="str">
        <f ca="1">IF(PaymentSchedule[[#This Row],[PMT NO]]&lt;&gt;"",IF(PaymentSchedule[[#This Row],[SCHEDULED PAYMENT]]+PaymentSchedule[[#This Row],[EXTRA PAYMENT]]&lt;=PaymentSchedule[[#This Row],[BEGINNING BALANCE]],PaymentSchedule[[#This Row],[BEGINNING BALANCE]]-PaymentSchedule[[#This Row],[PRINCIPAL]],0),"")</f>
        <v/>
      </c>
      <c r="K216" s="14" t="str">
        <f ca="1">IF(PaymentSchedule[[#This Row],[PMT NO]]&lt;&gt;"",SUM(INDEX(PaymentSchedule[INTEREST],1,1):PaymentSchedule[[#This Row],[INTEREST]]),"")</f>
        <v/>
      </c>
      <c r="L216" s="25">
        <f t="shared" si="10"/>
        <v>0</v>
      </c>
      <c r="M216" s="25">
        <f t="shared" si="11"/>
        <v>0</v>
      </c>
      <c r="N216" s="25">
        <f t="shared" si="12"/>
        <v>0</v>
      </c>
      <c r="O216" s="25" t="e">
        <f ca="1">PaymentSchedule[[#This Row],[HOA]]+PaymentSchedule[[#This Row],[TAXES]]+PaymentSchedule[[#This Row],[INSURANCE]]+PaymentSchedule[[#This Row],[TOTAL PAYMENT]]</f>
        <v>#VALUE!</v>
      </c>
      <c r="P216" s="25" t="e">
        <f ca="1">P215+PaymentSchedule[[#This Row],[TOTAL MONTHLY PAYMENTS]]</f>
        <v>#VALUE!</v>
      </c>
    </row>
    <row r="217" spans="2:16">
      <c r="B217" s="10" t="str">
        <f ca="1">IF(LoanIsGood,IF(ROW()-ROW(PaymentSchedule[[#Headers],[PMT NO]])&gt;ScheduledNumberOfPayments,"",ROW()-ROW(PaymentSchedule[[#Headers],[PMT NO]])),"")</f>
        <v/>
      </c>
      <c r="C217" s="12" t="str">
        <f ca="1">IF(PaymentSchedule[[#This Row],[PMT NO]]&lt;&gt;"",EOMONTH(LoanStartDate,ROW(PaymentSchedule[[#This Row],[PMT NO]])-ROW(PaymentSchedule[[#Headers],[PMT NO]])-2)+DAY(LoanStartDate),"")</f>
        <v/>
      </c>
      <c r="D217" s="14" t="str">
        <f ca="1">IF(PaymentSchedule[[#This Row],[PMT NO]]&lt;&gt;"",IF(ROW()-ROW(PaymentSchedule[[#Headers],[BEGINNING BALANCE]])=1,LoanAmount,INDEX(PaymentSchedule[ENDING BALANCE],ROW()-ROW(PaymentSchedule[[#Headers],[BEGINNING BALANCE]])-1)),"")</f>
        <v/>
      </c>
      <c r="E217" s="14" t="str">
        <f ca="1">IF(PaymentSchedule[[#This Row],[PMT NO]]&lt;&gt;"",ScheduledPayment,"")</f>
        <v/>
      </c>
      <c r="F21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1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17" s="14" t="str">
        <f ca="1">IF(PaymentSchedule[[#This Row],[PMT NO]]&lt;&gt;"",PaymentSchedule[[#This Row],[TOTAL PAYMENT]]-PaymentSchedule[[#This Row],[INTEREST]],"")</f>
        <v/>
      </c>
      <c r="I217" s="14" t="str">
        <f ca="1">IF(PaymentSchedule[[#This Row],[PMT NO]]&lt;&gt;"",PaymentSchedule[[#This Row],[BEGINNING BALANCE]]*(InterestRate/PaymentsPerYear),"")</f>
        <v/>
      </c>
      <c r="J217" s="14" t="str">
        <f ca="1">IF(PaymentSchedule[[#This Row],[PMT NO]]&lt;&gt;"",IF(PaymentSchedule[[#This Row],[SCHEDULED PAYMENT]]+PaymentSchedule[[#This Row],[EXTRA PAYMENT]]&lt;=PaymentSchedule[[#This Row],[BEGINNING BALANCE]],PaymentSchedule[[#This Row],[BEGINNING BALANCE]]-PaymentSchedule[[#This Row],[PRINCIPAL]],0),"")</f>
        <v/>
      </c>
      <c r="K217" s="14" t="str">
        <f ca="1">IF(PaymentSchedule[[#This Row],[PMT NO]]&lt;&gt;"",SUM(INDEX(PaymentSchedule[INTEREST],1,1):PaymentSchedule[[#This Row],[INTEREST]]),"")</f>
        <v/>
      </c>
      <c r="L217" s="25">
        <f t="shared" si="10"/>
        <v>0</v>
      </c>
      <c r="M217" s="25">
        <f t="shared" si="11"/>
        <v>0</v>
      </c>
      <c r="N217" s="25">
        <f t="shared" si="12"/>
        <v>0</v>
      </c>
      <c r="O217" s="25" t="e">
        <f ca="1">PaymentSchedule[[#This Row],[HOA]]+PaymentSchedule[[#This Row],[TAXES]]+PaymentSchedule[[#This Row],[INSURANCE]]+PaymentSchedule[[#This Row],[TOTAL PAYMENT]]</f>
        <v>#VALUE!</v>
      </c>
      <c r="P217" s="25" t="e">
        <f ca="1">P216+PaymentSchedule[[#This Row],[TOTAL MONTHLY PAYMENTS]]</f>
        <v>#VALUE!</v>
      </c>
    </row>
    <row r="218" spans="2:16">
      <c r="B218" s="10" t="str">
        <f ca="1">IF(LoanIsGood,IF(ROW()-ROW(PaymentSchedule[[#Headers],[PMT NO]])&gt;ScheduledNumberOfPayments,"",ROW()-ROW(PaymentSchedule[[#Headers],[PMT NO]])),"")</f>
        <v/>
      </c>
      <c r="C218" s="12" t="str">
        <f ca="1">IF(PaymentSchedule[[#This Row],[PMT NO]]&lt;&gt;"",EOMONTH(LoanStartDate,ROW(PaymentSchedule[[#This Row],[PMT NO]])-ROW(PaymentSchedule[[#Headers],[PMT NO]])-2)+DAY(LoanStartDate),"")</f>
        <v/>
      </c>
      <c r="D218" s="14" t="str">
        <f ca="1">IF(PaymentSchedule[[#This Row],[PMT NO]]&lt;&gt;"",IF(ROW()-ROW(PaymentSchedule[[#Headers],[BEGINNING BALANCE]])=1,LoanAmount,INDEX(PaymentSchedule[ENDING BALANCE],ROW()-ROW(PaymentSchedule[[#Headers],[BEGINNING BALANCE]])-1)),"")</f>
        <v/>
      </c>
      <c r="E218" s="14" t="str">
        <f ca="1">IF(PaymentSchedule[[#This Row],[PMT NO]]&lt;&gt;"",ScheduledPayment,"")</f>
        <v/>
      </c>
      <c r="F21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1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18" s="14" t="str">
        <f ca="1">IF(PaymentSchedule[[#This Row],[PMT NO]]&lt;&gt;"",PaymentSchedule[[#This Row],[TOTAL PAYMENT]]-PaymentSchedule[[#This Row],[INTEREST]],"")</f>
        <v/>
      </c>
      <c r="I218" s="14" t="str">
        <f ca="1">IF(PaymentSchedule[[#This Row],[PMT NO]]&lt;&gt;"",PaymentSchedule[[#This Row],[BEGINNING BALANCE]]*(InterestRate/PaymentsPerYear),"")</f>
        <v/>
      </c>
      <c r="J218" s="14" t="str">
        <f ca="1">IF(PaymentSchedule[[#This Row],[PMT NO]]&lt;&gt;"",IF(PaymentSchedule[[#This Row],[SCHEDULED PAYMENT]]+PaymentSchedule[[#This Row],[EXTRA PAYMENT]]&lt;=PaymentSchedule[[#This Row],[BEGINNING BALANCE]],PaymentSchedule[[#This Row],[BEGINNING BALANCE]]-PaymentSchedule[[#This Row],[PRINCIPAL]],0),"")</f>
        <v/>
      </c>
      <c r="K218" s="14" t="str">
        <f ca="1">IF(PaymentSchedule[[#This Row],[PMT NO]]&lt;&gt;"",SUM(INDEX(PaymentSchedule[INTEREST],1,1):PaymentSchedule[[#This Row],[INTEREST]]),"")</f>
        <v/>
      </c>
      <c r="L218" s="25">
        <f t="shared" si="10"/>
        <v>0</v>
      </c>
      <c r="M218" s="25">
        <f t="shared" si="11"/>
        <v>0</v>
      </c>
      <c r="N218" s="25">
        <f t="shared" si="12"/>
        <v>0</v>
      </c>
      <c r="O218" s="25" t="e">
        <f ca="1">PaymentSchedule[[#This Row],[HOA]]+PaymentSchedule[[#This Row],[TAXES]]+PaymentSchedule[[#This Row],[INSURANCE]]+PaymentSchedule[[#This Row],[TOTAL PAYMENT]]</f>
        <v>#VALUE!</v>
      </c>
      <c r="P218" s="25" t="e">
        <f ca="1">P217+PaymentSchedule[[#This Row],[TOTAL MONTHLY PAYMENTS]]</f>
        <v>#VALUE!</v>
      </c>
    </row>
    <row r="219" spans="2:16">
      <c r="B219" s="10" t="str">
        <f ca="1">IF(LoanIsGood,IF(ROW()-ROW(PaymentSchedule[[#Headers],[PMT NO]])&gt;ScheduledNumberOfPayments,"",ROW()-ROW(PaymentSchedule[[#Headers],[PMT NO]])),"")</f>
        <v/>
      </c>
      <c r="C219" s="12" t="str">
        <f ca="1">IF(PaymentSchedule[[#This Row],[PMT NO]]&lt;&gt;"",EOMONTH(LoanStartDate,ROW(PaymentSchedule[[#This Row],[PMT NO]])-ROW(PaymentSchedule[[#Headers],[PMT NO]])-2)+DAY(LoanStartDate),"")</f>
        <v/>
      </c>
      <c r="D219" s="14" t="str">
        <f ca="1">IF(PaymentSchedule[[#This Row],[PMT NO]]&lt;&gt;"",IF(ROW()-ROW(PaymentSchedule[[#Headers],[BEGINNING BALANCE]])=1,LoanAmount,INDEX(PaymentSchedule[ENDING BALANCE],ROW()-ROW(PaymentSchedule[[#Headers],[BEGINNING BALANCE]])-1)),"")</f>
        <v/>
      </c>
      <c r="E219" s="14" t="str">
        <f ca="1">IF(PaymentSchedule[[#This Row],[PMT NO]]&lt;&gt;"",ScheduledPayment,"")</f>
        <v/>
      </c>
      <c r="F21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1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19" s="14" t="str">
        <f ca="1">IF(PaymentSchedule[[#This Row],[PMT NO]]&lt;&gt;"",PaymentSchedule[[#This Row],[TOTAL PAYMENT]]-PaymentSchedule[[#This Row],[INTEREST]],"")</f>
        <v/>
      </c>
      <c r="I219" s="14" t="str">
        <f ca="1">IF(PaymentSchedule[[#This Row],[PMT NO]]&lt;&gt;"",PaymentSchedule[[#This Row],[BEGINNING BALANCE]]*(InterestRate/PaymentsPerYear),"")</f>
        <v/>
      </c>
      <c r="J219" s="14" t="str">
        <f ca="1">IF(PaymentSchedule[[#This Row],[PMT NO]]&lt;&gt;"",IF(PaymentSchedule[[#This Row],[SCHEDULED PAYMENT]]+PaymentSchedule[[#This Row],[EXTRA PAYMENT]]&lt;=PaymentSchedule[[#This Row],[BEGINNING BALANCE]],PaymentSchedule[[#This Row],[BEGINNING BALANCE]]-PaymentSchedule[[#This Row],[PRINCIPAL]],0),"")</f>
        <v/>
      </c>
      <c r="K219" s="14" t="str">
        <f ca="1">IF(PaymentSchedule[[#This Row],[PMT NO]]&lt;&gt;"",SUM(INDEX(PaymentSchedule[INTEREST],1,1):PaymentSchedule[[#This Row],[INTEREST]]),"")</f>
        <v/>
      </c>
      <c r="L219" s="25">
        <f t="shared" si="10"/>
        <v>0</v>
      </c>
      <c r="M219" s="25">
        <f t="shared" si="11"/>
        <v>0</v>
      </c>
      <c r="N219" s="25">
        <f t="shared" si="12"/>
        <v>0</v>
      </c>
      <c r="O219" s="25" t="e">
        <f ca="1">PaymentSchedule[[#This Row],[HOA]]+PaymentSchedule[[#This Row],[TAXES]]+PaymentSchedule[[#This Row],[INSURANCE]]+PaymentSchedule[[#This Row],[TOTAL PAYMENT]]</f>
        <v>#VALUE!</v>
      </c>
      <c r="P219" s="25" t="e">
        <f ca="1">P218+PaymentSchedule[[#This Row],[TOTAL MONTHLY PAYMENTS]]</f>
        <v>#VALUE!</v>
      </c>
    </row>
    <row r="220" spans="2:16">
      <c r="B220" s="10" t="str">
        <f ca="1">IF(LoanIsGood,IF(ROW()-ROW(PaymentSchedule[[#Headers],[PMT NO]])&gt;ScheduledNumberOfPayments,"",ROW()-ROW(PaymentSchedule[[#Headers],[PMT NO]])),"")</f>
        <v/>
      </c>
      <c r="C220" s="12" t="str">
        <f ca="1">IF(PaymentSchedule[[#This Row],[PMT NO]]&lt;&gt;"",EOMONTH(LoanStartDate,ROW(PaymentSchedule[[#This Row],[PMT NO]])-ROW(PaymentSchedule[[#Headers],[PMT NO]])-2)+DAY(LoanStartDate),"")</f>
        <v/>
      </c>
      <c r="D220" s="14" t="str">
        <f ca="1">IF(PaymentSchedule[[#This Row],[PMT NO]]&lt;&gt;"",IF(ROW()-ROW(PaymentSchedule[[#Headers],[BEGINNING BALANCE]])=1,LoanAmount,INDEX(PaymentSchedule[ENDING BALANCE],ROW()-ROW(PaymentSchedule[[#Headers],[BEGINNING BALANCE]])-1)),"")</f>
        <v/>
      </c>
      <c r="E220" s="14" t="str">
        <f ca="1">IF(PaymentSchedule[[#This Row],[PMT NO]]&lt;&gt;"",ScheduledPayment,"")</f>
        <v/>
      </c>
      <c r="F22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2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20" s="14" t="str">
        <f ca="1">IF(PaymentSchedule[[#This Row],[PMT NO]]&lt;&gt;"",PaymentSchedule[[#This Row],[TOTAL PAYMENT]]-PaymentSchedule[[#This Row],[INTEREST]],"")</f>
        <v/>
      </c>
      <c r="I220" s="14" t="str">
        <f ca="1">IF(PaymentSchedule[[#This Row],[PMT NO]]&lt;&gt;"",PaymentSchedule[[#This Row],[BEGINNING BALANCE]]*(InterestRate/PaymentsPerYear),"")</f>
        <v/>
      </c>
      <c r="J220" s="14" t="str">
        <f ca="1">IF(PaymentSchedule[[#This Row],[PMT NO]]&lt;&gt;"",IF(PaymentSchedule[[#This Row],[SCHEDULED PAYMENT]]+PaymentSchedule[[#This Row],[EXTRA PAYMENT]]&lt;=PaymentSchedule[[#This Row],[BEGINNING BALANCE]],PaymentSchedule[[#This Row],[BEGINNING BALANCE]]-PaymentSchedule[[#This Row],[PRINCIPAL]],0),"")</f>
        <v/>
      </c>
      <c r="K220" s="14" t="str">
        <f ca="1">IF(PaymentSchedule[[#This Row],[PMT NO]]&lt;&gt;"",SUM(INDEX(PaymentSchedule[INTEREST],1,1):PaymentSchedule[[#This Row],[INTEREST]]),"")</f>
        <v/>
      </c>
      <c r="L220" s="25">
        <f t="shared" si="10"/>
        <v>0</v>
      </c>
      <c r="M220" s="25">
        <f t="shared" si="11"/>
        <v>0</v>
      </c>
      <c r="N220" s="25">
        <f t="shared" si="12"/>
        <v>0</v>
      </c>
      <c r="O220" s="25" t="e">
        <f ca="1">PaymentSchedule[[#This Row],[HOA]]+PaymentSchedule[[#This Row],[TAXES]]+PaymentSchedule[[#This Row],[INSURANCE]]+PaymentSchedule[[#This Row],[TOTAL PAYMENT]]</f>
        <v>#VALUE!</v>
      </c>
      <c r="P220" s="25" t="e">
        <f ca="1">P219+PaymentSchedule[[#This Row],[TOTAL MONTHLY PAYMENTS]]</f>
        <v>#VALUE!</v>
      </c>
    </row>
    <row r="221" spans="2:16">
      <c r="B221" s="10" t="str">
        <f ca="1">IF(LoanIsGood,IF(ROW()-ROW(PaymentSchedule[[#Headers],[PMT NO]])&gt;ScheduledNumberOfPayments,"",ROW()-ROW(PaymentSchedule[[#Headers],[PMT NO]])),"")</f>
        <v/>
      </c>
      <c r="C221" s="12" t="str">
        <f ca="1">IF(PaymentSchedule[[#This Row],[PMT NO]]&lt;&gt;"",EOMONTH(LoanStartDate,ROW(PaymentSchedule[[#This Row],[PMT NO]])-ROW(PaymentSchedule[[#Headers],[PMT NO]])-2)+DAY(LoanStartDate),"")</f>
        <v/>
      </c>
      <c r="D221" s="14" t="str">
        <f ca="1">IF(PaymentSchedule[[#This Row],[PMT NO]]&lt;&gt;"",IF(ROW()-ROW(PaymentSchedule[[#Headers],[BEGINNING BALANCE]])=1,LoanAmount,INDEX(PaymentSchedule[ENDING BALANCE],ROW()-ROW(PaymentSchedule[[#Headers],[BEGINNING BALANCE]])-1)),"")</f>
        <v/>
      </c>
      <c r="E221" s="14" t="str">
        <f ca="1">IF(PaymentSchedule[[#This Row],[PMT NO]]&lt;&gt;"",ScheduledPayment,"")</f>
        <v/>
      </c>
      <c r="F22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2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21" s="14" t="str">
        <f ca="1">IF(PaymentSchedule[[#This Row],[PMT NO]]&lt;&gt;"",PaymentSchedule[[#This Row],[TOTAL PAYMENT]]-PaymentSchedule[[#This Row],[INTEREST]],"")</f>
        <v/>
      </c>
      <c r="I221" s="14" t="str">
        <f ca="1">IF(PaymentSchedule[[#This Row],[PMT NO]]&lt;&gt;"",PaymentSchedule[[#This Row],[BEGINNING BALANCE]]*(InterestRate/PaymentsPerYear),"")</f>
        <v/>
      </c>
      <c r="J221" s="14" t="str">
        <f ca="1">IF(PaymentSchedule[[#This Row],[PMT NO]]&lt;&gt;"",IF(PaymentSchedule[[#This Row],[SCHEDULED PAYMENT]]+PaymentSchedule[[#This Row],[EXTRA PAYMENT]]&lt;=PaymentSchedule[[#This Row],[BEGINNING BALANCE]],PaymentSchedule[[#This Row],[BEGINNING BALANCE]]-PaymentSchedule[[#This Row],[PRINCIPAL]],0),"")</f>
        <v/>
      </c>
      <c r="K221" s="14" t="str">
        <f ca="1">IF(PaymentSchedule[[#This Row],[PMT NO]]&lt;&gt;"",SUM(INDEX(PaymentSchedule[INTEREST],1,1):PaymentSchedule[[#This Row],[INTEREST]]),"")</f>
        <v/>
      </c>
      <c r="L221" s="25">
        <f t="shared" si="10"/>
        <v>0</v>
      </c>
      <c r="M221" s="25">
        <f t="shared" si="11"/>
        <v>0</v>
      </c>
      <c r="N221" s="25">
        <f t="shared" si="12"/>
        <v>0</v>
      </c>
      <c r="O221" s="25" t="e">
        <f ca="1">PaymentSchedule[[#This Row],[HOA]]+PaymentSchedule[[#This Row],[TAXES]]+PaymentSchedule[[#This Row],[INSURANCE]]+PaymentSchedule[[#This Row],[TOTAL PAYMENT]]</f>
        <v>#VALUE!</v>
      </c>
      <c r="P221" s="25" t="e">
        <f ca="1">P220+PaymentSchedule[[#This Row],[TOTAL MONTHLY PAYMENTS]]</f>
        <v>#VALUE!</v>
      </c>
    </row>
    <row r="222" spans="2:16">
      <c r="B222" s="10" t="str">
        <f ca="1">IF(LoanIsGood,IF(ROW()-ROW(PaymentSchedule[[#Headers],[PMT NO]])&gt;ScheduledNumberOfPayments,"",ROW()-ROW(PaymentSchedule[[#Headers],[PMT NO]])),"")</f>
        <v/>
      </c>
      <c r="C222" s="12" t="str">
        <f ca="1">IF(PaymentSchedule[[#This Row],[PMT NO]]&lt;&gt;"",EOMONTH(LoanStartDate,ROW(PaymentSchedule[[#This Row],[PMT NO]])-ROW(PaymentSchedule[[#Headers],[PMT NO]])-2)+DAY(LoanStartDate),"")</f>
        <v/>
      </c>
      <c r="D222" s="14" t="str">
        <f ca="1">IF(PaymentSchedule[[#This Row],[PMT NO]]&lt;&gt;"",IF(ROW()-ROW(PaymentSchedule[[#Headers],[BEGINNING BALANCE]])=1,LoanAmount,INDEX(PaymentSchedule[ENDING BALANCE],ROW()-ROW(PaymentSchedule[[#Headers],[BEGINNING BALANCE]])-1)),"")</f>
        <v/>
      </c>
      <c r="E222" s="14" t="str">
        <f ca="1">IF(PaymentSchedule[[#This Row],[PMT NO]]&lt;&gt;"",ScheduledPayment,"")</f>
        <v/>
      </c>
      <c r="F22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2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22" s="14" t="str">
        <f ca="1">IF(PaymentSchedule[[#This Row],[PMT NO]]&lt;&gt;"",PaymentSchedule[[#This Row],[TOTAL PAYMENT]]-PaymentSchedule[[#This Row],[INTEREST]],"")</f>
        <v/>
      </c>
      <c r="I222" s="14" t="str">
        <f ca="1">IF(PaymentSchedule[[#This Row],[PMT NO]]&lt;&gt;"",PaymentSchedule[[#This Row],[BEGINNING BALANCE]]*(InterestRate/PaymentsPerYear),"")</f>
        <v/>
      </c>
      <c r="J222" s="14" t="str">
        <f ca="1">IF(PaymentSchedule[[#This Row],[PMT NO]]&lt;&gt;"",IF(PaymentSchedule[[#This Row],[SCHEDULED PAYMENT]]+PaymentSchedule[[#This Row],[EXTRA PAYMENT]]&lt;=PaymentSchedule[[#This Row],[BEGINNING BALANCE]],PaymentSchedule[[#This Row],[BEGINNING BALANCE]]-PaymentSchedule[[#This Row],[PRINCIPAL]],0),"")</f>
        <v/>
      </c>
      <c r="K222" s="14" t="str">
        <f ca="1">IF(PaymentSchedule[[#This Row],[PMT NO]]&lt;&gt;"",SUM(INDEX(PaymentSchedule[INTEREST],1,1):PaymentSchedule[[#This Row],[INTEREST]]),"")</f>
        <v/>
      </c>
      <c r="L222" s="25">
        <f t="shared" si="10"/>
        <v>0</v>
      </c>
      <c r="M222" s="25">
        <f t="shared" si="11"/>
        <v>0</v>
      </c>
      <c r="N222" s="25">
        <f t="shared" si="12"/>
        <v>0</v>
      </c>
      <c r="O222" s="25" t="e">
        <f ca="1">PaymentSchedule[[#This Row],[HOA]]+PaymentSchedule[[#This Row],[TAXES]]+PaymentSchedule[[#This Row],[INSURANCE]]+PaymentSchedule[[#This Row],[TOTAL PAYMENT]]</f>
        <v>#VALUE!</v>
      </c>
      <c r="P222" s="25" t="e">
        <f ca="1">P221+PaymentSchedule[[#This Row],[TOTAL MONTHLY PAYMENTS]]</f>
        <v>#VALUE!</v>
      </c>
    </row>
    <row r="223" spans="2:16">
      <c r="B223" s="10" t="str">
        <f ca="1">IF(LoanIsGood,IF(ROW()-ROW(PaymentSchedule[[#Headers],[PMT NO]])&gt;ScheduledNumberOfPayments,"",ROW()-ROW(PaymentSchedule[[#Headers],[PMT NO]])),"")</f>
        <v/>
      </c>
      <c r="C223" s="12" t="str">
        <f ca="1">IF(PaymentSchedule[[#This Row],[PMT NO]]&lt;&gt;"",EOMONTH(LoanStartDate,ROW(PaymentSchedule[[#This Row],[PMT NO]])-ROW(PaymentSchedule[[#Headers],[PMT NO]])-2)+DAY(LoanStartDate),"")</f>
        <v/>
      </c>
      <c r="D223" s="14" t="str">
        <f ca="1">IF(PaymentSchedule[[#This Row],[PMT NO]]&lt;&gt;"",IF(ROW()-ROW(PaymentSchedule[[#Headers],[BEGINNING BALANCE]])=1,LoanAmount,INDEX(PaymentSchedule[ENDING BALANCE],ROW()-ROW(PaymentSchedule[[#Headers],[BEGINNING BALANCE]])-1)),"")</f>
        <v/>
      </c>
      <c r="E223" s="14" t="str">
        <f ca="1">IF(PaymentSchedule[[#This Row],[PMT NO]]&lt;&gt;"",ScheduledPayment,"")</f>
        <v/>
      </c>
      <c r="F22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2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23" s="14" t="str">
        <f ca="1">IF(PaymentSchedule[[#This Row],[PMT NO]]&lt;&gt;"",PaymentSchedule[[#This Row],[TOTAL PAYMENT]]-PaymentSchedule[[#This Row],[INTEREST]],"")</f>
        <v/>
      </c>
      <c r="I223" s="14" t="str">
        <f ca="1">IF(PaymentSchedule[[#This Row],[PMT NO]]&lt;&gt;"",PaymentSchedule[[#This Row],[BEGINNING BALANCE]]*(InterestRate/PaymentsPerYear),"")</f>
        <v/>
      </c>
      <c r="J223" s="14" t="str">
        <f ca="1">IF(PaymentSchedule[[#This Row],[PMT NO]]&lt;&gt;"",IF(PaymentSchedule[[#This Row],[SCHEDULED PAYMENT]]+PaymentSchedule[[#This Row],[EXTRA PAYMENT]]&lt;=PaymentSchedule[[#This Row],[BEGINNING BALANCE]],PaymentSchedule[[#This Row],[BEGINNING BALANCE]]-PaymentSchedule[[#This Row],[PRINCIPAL]],0),"")</f>
        <v/>
      </c>
      <c r="K223" s="14" t="str">
        <f ca="1">IF(PaymentSchedule[[#This Row],[PMT NO]]&lt;&gt;"",SUM(INDEX(PaymentSchedule[INTEREST],1,1):PaymentSchedule[[#This Row],[INTEREST]]),"")</f>
        <v/>
      </c>
      <c r="L223" s="25">
        <f t="shared" si="10"/>
        <v>0</v>
      </c>
      <c r="M223" s="25">
        <f t="shared" si="11"/>
        <v>0</v>
      </c>
      <c r="N223" s="25">
        <f t="shared" si="12"/>
        <v>0</v>
      </c>
      <c r="O223" s="25" t="e">
        <f ca="1">PaymentSchedule[[#This Row],[HOA]]+PaymentSchedule[[#This Row],[TAXES]]+PaymentSchedule[[#This Row],[INSURANCE]]+PaymentSchedule[[#This Row],[TOTAL PAYMENT]]</f>
        <v>#VALUE!</v>
      </c>
      <c r="P223" s="25" t="e">
        <f ca="1">P222+PaymentSchedule[[#This Row],[TOTAL MONTHLY PAYMENTS]]</f>
        <v>#VALUE!</v>
      </c>
    </row>
    <row r="224" spans="2:16">
      <c r="B224" s="10" t="str">
        <f ca="1">IF(LoanIsGood,IF(ROW()-ROW(PaymentSchedule[[#Headers],[PMT NO]])&gt;ScheduledNumberOfPayments,"",ROW()-ROW(PaymentSchedule[[#Headers],[PMT NO]])),"")</f>
        <v/>
      </c>
      <c r="C224" s="12" t="str">
        <f ca="1">IF(PaymentSchedule[[#This Row],[PMT NO]]&lt;&gt;"",EOMONTH(LoanStartDate,ROW(PaymentSchedule[[#This Row],[PMT NO]])-ROW(PaymentSchedule[[#Headers],[PMT NO]])-2)+DAY(LoanStartDate),"")</f>
        <v/>
      </c>
      <c r="D224" s="14" t="str">
        <f ca="1">IF(PaymentSchedule[[#This Row],[PMT NO]]&lt;&gt;"",IF(ROW()-ROW(PaymentSchedule[[#Headers],[BEGINNING BALANCE]])=1,LoanAmount,INDEX(PaymentSchedule[ENDING BALANCE],ROW()-ROW(PaymentSchedule[[#Headers],[BEGINNING BALANCE]])-1)),"")</f>
        <v/>
      </c>
      <c r="E224" s="14" t="str">
        <f ca="1">IF(PaymentSchedule[[#This Row],[PMT NO]]&lt;&gt;"",ScheduledPayment,"")</f>
        <v/>
      </c>
      <c r="F22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2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24" s="14" t="str">
        <f ca="1">IF(PaymentSchedule[[#This Row],[PMT NO]]&lt;&gt;"",PaymentSchedule[[#This Row],[TOTAL PAYMENT]]-PaymentSchedule[[#This Row],[INTEREST]],"")</f>
        <v/>
      </c>
      <c r="I224" s="14" t="str">
        <f ca="1">IF(PaymentSchedule[[#This Row],[PMT NO]]&lt;&gt;"",PaymentSchedule[[#This Row],[BEGINNING BALANCE]]*(InterestRate/PaymentsPerYear),"")</f>
        <v/>
      </c>
      <c r="J224" s="14" t="str">
        <f ca="1">IF(PaymentSchedule[[#This Row],[PMT NO]]&lt;&gt;"",IF(PaymentSchedule[[#This Row],[SCHEDULED PAYMENT]]+PaymentSchedule[[#This Row],[EXTRA PAYMENT]]&lt;=PaymentSchedule[[#This Row],[BEGINNING BALANCE]],PaymentSchedule[[#This Row],[BEGINNING BALANCE]]-PaymentSchedule[[#This Row],[PRINCIPAL]],0),"")</f>
        <v/>
      </c>
      <c r="K224" s="14" t="str">
        <f ca="1">IF(PaymentSchedule[[#This Row],[PMT NO]]&lt;&gt;"",SUM(INDEX(PaymentSchedule[INTEREST],1,1):PaymentSchedule[[#This Row],[INTEREST]]),"")</f>
        <v/>
      </c>
      <c r="L224" s="25">
        <f t="shared" si="10"/>
        <v>0</v>
      </c>
      <c r="M224" s="25">
        <f t="shared" si="11"/>
        <v>0</v>
      </c>
      <c r="N224" s="25">
        <f t="shared" si="12"/>
        <v>0</v>
      </c>
      <c r="O224" s="25" t="e">
        <f ca="1">PaymentSchedule[[#This Row],[HOA]]+PaymentSchedule[[#This Row],[TAXES]]+PaymentSchedule[[#This Row],[INSURANCE]]+PaymentSchedule[[#This Row],[TOTAL PAYMENT]]</f>
        <v>#VALUE!</v>
      </c>
      <c r="P224" s="25" t="e">
        <f ca="1">P223+PaymentSchedule[[#This Row],[TOTAL MONTHLY PAYMENTS]]</f>
        <v>#VALUE!</v>
      </c>
    </row>
    <row r="225" spans="2:16">
      <c r="B225" s="10" t="str">
        <f ca="1">IF(LoanIsGood,IF(ROW()-ROW(PaymentSchedule[[#Headers],[PMT NO]])&gt;ScheduledNumberOfPayments,"",ROW()-ROW(PaymentSchedule[[#Headers],[PMT NO]])),"")</f>
        <v/>
      </c>
      <c r="C225" s="12" t="str">
        <f ca="1">IF(PaymentSchedule[[#This Row],[PMT NO]]&lt;&gt;"",EOMONTH(LoanStartDate,ROW(PaymentSchedule[[#This Row],[PMT NO]])-ROW(PaymentSchedule[[#Headers],[PMT NO]])-2)+DAY(LoanStartDate),"")</f>
        <v/>
      </c>
      <c r="D225" s="14" t="str">
        <f ca="1">IF(PaymentSchedule[[#This Row],[PMT NO]]&lt;&gt;"",IF(ROW()-ROW(PaymentSchedule[[#Headers],[BEGINNING BALANCE]])=1,LoanAmount,INDEX(PaymentSchedule[ENDING BALANCE],ROW()-ROW(PaymentSchedule[[#Headers],[BEGINNING BALANCE]])-1)),"")</f>
        <v/>
      </c>
      <c r="E225" s="14" t="str">
        <f ca="1">IF(PaymentSchedule[[#This Row],[PMT NO]]&lt;&gt;"",ScheduledPayment,"")</f>
        <v/>
      </c>
      <c r="F22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2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25" s="14" t="str">
        <f ca="1">IF(PaymentSchedule[[#This Row],[PMT NO]]&lt;&gt;"",PaymentSchedule[[#This Row],[TOTAL PAYMENT]]-PaymentSchedule[[#This Row],[INTEREST]],"")</f>
        <v/>
      </c>
      <c r="I225" s="14" t="str">
        <f ca="1">IF(PaymentSchedule[[#This Row],[PMT NO]]&lt;&gt;"",PaymentSchedule[[#This Row],[BEGINNING BALANCE]]*(InterestRate/PaymentsPerYear),"")</f>
        <v/>
      </c>
      <c r="J225" s="14" t="str">
        <f ca="1">IF(PaymentSchedule[[#This Row],[PMT NO]]&lt;&gt;"",IF(PaymentSchedule[[#This Row],[SCHEDULED PAYMENT]]+PaymentSchedule[[#This Row],[EXTRA PAYMENT]]&lt;=PaymentSchedule[[#This Row],[BEGINNING BALANCE]],PaymentSchedule[[#This Row],[BEGINNING BALANCE]]-PaymentSchedule[[#This Row],[PRINCIPAL]],0),"")</f>
        <v/>
      </c>
      <c r="K225" s="14" t="str">
        <f ca="1">IF(PaymentSchedule[[#This Row],[PMT NO]]&lt;&gt;"",SUM(INDEX(PaymentSchedule[INTEREST],1,1):PaymentSchedule[[#This Row],[INTEREST]]),"")</f>
        <v/>
      </c>
      <c r="L225" s="25">
        <f t="shared" si="10"/>
        <v>0</v>
      </c>
      <c r="M225" s="25">
        <f t="shared" si="11"/>
        <v>0</v>
      </c>
      <c r="N225" s="25">
        <f t="shared" si="12"/>
        <v>0</v>
      </c>
      <c r="O225" s="25" t="e">
        <f ca="1">PaymentSchedule[[#This Row],[HOA]]+PaymentSchedule[[#This Row],[TAXES]]+PaymentSchedule[[#This Row],[INSURANCE]]+PaymentSchedule[[#This Row],[TOTAL PAYMENT]]</f>
        <v>#VALUE!</v>
      </c>
      <c r="P225" s="25" t="e">
        <f ca="1">P224+PaymentSchedule[[#This Row],[TOTAL MONTHLY PAYMENTS]]</f>
        <v>#VALUE!</v>
      </c>
    </row>
    <row r="226" spans="2:16">
      <c r="B226" s="10" t="str">
        <f ca="1">IF(LoanIsGood,IF(ROW()-ROW(PaymentSchedule[[#Headers],[PMT NO]])&gt;ScheduledNumberOfPayments,"",ROW()-ROW(PaymentSchedule[[#Headers],[PMT NO]])),"")</f>
        <v/>
      </c>
      <c r="C226" s="12" t="str">
        <f ca="1">IF(PaymentSchedule[[#This Row],[PMT NO]]&lt;&gt;"",EOMONTH(LoanStartDate,ROW(PaymentSchedule[[#This Row],[PMT NO]])-ROW(PaymentSchedule[[#Headers],[PMT NO]])-2)+DAY(LoanStartDate),"")</f>
        <v/>
      </c>
      <c r="D226" s="14" t="str">
        <f ca="1">IF(PaymentSchedule[[#This Row],[PMT NO]]&lt;&gt;"",IF(ROW()-ROW(PaymentSchedule[[#Headers],[BEGINNING BALANCE]])=1,LoanAmount,INDEX(PaymentSchedule[ENDING BALANCE],ROW()-ROW(PaymentSchedule[[#Headers],[BEGINNING BALANCE]])-1)),"")</f>
        <v/>
      </c>
      <c r="E226" s="14" t="str">
        <f ca="1">IF(PaymentSchedule[[#This Row],[PMT NO]]&lt;&gt;"",ScheduledPayment,"")</f>
        <v/>
      </c>
      <c r="F22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2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26" s="14" t="str">
        <f ca="1">IF(PaymentSchedule[[#This Row],[PMT NO]]&lt;&gt;"",PaymentSchedule[[#This Row],[TOTAL PAYMENT]]-PaymentSchedule[[#This Row],[INTEREST]],"")</f>
        <v/>
      </c>
      <c r="I226" s="14" t="str">
        <f ca="1">IF(PaymentSchedule[[#This Row],[PMT NO]]&lt;&gt;"",PaymentSchedule[[#This Row],[BEGINNING BALANCE]]*(InterestRate/PaymentsPerYear),"")</f>
        <v/>
      </c>
      <c r="J226" s="14" t="str">
        <f ca="1">IF(PaymentSchedule[[#This Row],[PMT NO]]&lt;&gt;"",IF(PaymentSchedule[[#This Row],[SCHEDULED PAYMENT]]+PaymentSchedule[[#This Row],[EXTRA PAYMENT]]&lt;=PaymentSchedule[[#This Row],[BEGINNING BALANCE]],PaymentSchedule[[#This Row],[BEGINNING BALANCE]]-PaymentSchedule[[#This Row],[PRINCIPAL]],0),"")</f>
        <v/>
      </c>
      <c r="K226" s="14" t="str">
        <f ca="1">IF(PaymentSchedule[[#This Row],[PMT NO]]&lt;&gt;"",SUM(INDEX(PaymentSchedule[INTEREST],1,1):PaymentSchedule[[#This Row],[INTEREST]]),"")</f>
        <v/>
      </c>
      <c r="L226" s="25">
        <f t="shared" si="10"/>
        <v>0</v>
      </c>
      <c r="M226" s="25">
        <f t="shared" si="11"/>
        <v>0</v>
      </c>
      <c r="N226" s="25">
        <f t="shared" si="12"/>
        <v>0</v>
      </c>
      <c r="O226" s="25" t="e">
        <f ca="1">PaymentSchedule[[#This Row],[HOA]]+PaymentSchedule[[#This Row],[TAXES]]+PaymentSchedule[[#This Row],[INSURANCE]]+PaymentSchedule[[#This Row],[TOTAL PAYMENT]]</f>
        <v>#VALUE!</v>
      </c>
      <c r="P226" s="25" t="e">
        <f ca="1">P225+PaymentSchedule[[#This Row],[TOTAL MONTHLY PAYMENTS]]</f>
        <v>#VALUE!</v>
      </c>
    </row>
    <row r="227" spans="2:16">
      <c r="B227" s="10" t="str">
        <f ca="1">IF(LoanIsGood,IF(ROW()-ROW(PaymentSchedule[[#Headers],[PMT NO]])&gt;ScheduledNumberOfPayments,"",ROW()-ROW(PaymentSchedule[[#Headers],[PMT NO]])),"")</f>
        <v/>
      </c>
      <c r="C227" s="12" t="str">
        <f ca="1">IF(PaymentSchedule[[#This Row],[PMT NO]]&lt;&gt;"",EOMONTH(LoanStartDate,ROW(PaymentSchedule[[#This Row],[PMT NO]])-ROW(PaymentSchedule[[#Headers],[PMT NO]])-2)+DAY(LoanStartDate),"")</f>
        <v/>
      </c>
      <c r="D227" s="14" t="str">
        <f ca="1">IF(PaymentSchedule[[#This Row],[PMT NO]]&lt;&gt;"",IF(ROW()-ROW(PaymentSchedule[[#Headers],[BEGINNING BALANCE]])=1,LoanAmount,INDEX(PaymentSchedule[ENDING BALANCE],ROW()-ROW(PaymentSchedule[[#Headers],[BEGINNING BALANCE]])-1)),"")</f>
        <v/>
      </c>
      <c r="E227" s="14" t="str">
        <f ca="1">IF(PaymentSchedule[[#This Row],[PMT NO]]&lt;&gt;"",ScheduledPayment,"")</f>
        <v/>
      </c>
      <c r="F22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2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27" s="14" t="str">
        <f ca="1">IF(PaymentSchedule[[#This Row],[PMT NO]]&lt;&gt;"",PaymentSchedule[[#This Row],[TOTAL PAYMENT]]-PaymentSchedule[[#This Row],[INTEREST]],"")</f>
        <v/>
      </c>
      <c r="I227" s="14" t="str">
        <f ca="1">IF(PaymentSchedule[[#This Row],[PMT NO]]&lt;&gt;"",PaymentSchedule[[#This Row],[BEGINNING BALANCE]]*(InterestRate/PaymentsPerYear),"")</f>
        <v/>
      </c>
      <c r="J227" s="14" t="str">
        <f ca="1">IF(PaymentSchedule[[#This Row],[PMT NO]]&lt;&gt;"",IF(PaymentSchedule[[#This Row],[SCHEDULED PAYMENT]]+PaymentSchedule[[#This Row],[EXTRA PAYMENT]]&lt;=PaymentSchedule[[#This Row],[BEGINNING BALANCE]],PaymentSchedule[[#This Row],[BEGINNING BALANCE]]-PaymentSchedule[[#This Row],[PRINCIPAL]],0),"")</f>
        <v/>
      </c>
      <c r="K227" s="14" t="str">
        <f ca="1">IF(PaymentSchedule[[#This Row],[PMT NO]]&lt;&gt;"",SUM(INDEX(PaymentSchedule[INTEREST],1,1):PaymentSchedule[[#This Row],[INTEREST]]),"")</f>
        <v/>
      </c>
      <c r="L227" s="25">
        <f t="shared" si="10"/>
        <v>0</v>
      </c>
      <c r="M227" s="25">
        <f t="shared" si="11"/>
        <v>0</v>
      </c>
      <c r="N227" s="25">
        <f t="shared" si="12"/>
        <v>0</v>
      </c>
      <c r="O227" s="25" t="e">
        <f ca="1">PaymentSchedule[[#This Row],[HOA]]+PaymentSchedule[[#This Row],[TAXES]]+PaymentSchedule[[#This Row],[INSURANCE]]+PaymentSchedule[[#This Row],[TOTAL PAYMENT]]</f>
        <v>#VALUE!</v>
      </c>
      <c r="P227" s="25" t="e">
        <f ca="1">P226+PaymentSchedule[[#This Row],[TOTAL MONTHLY PAYMENTS]]</f>
        <v>#VALUE!</v>
      </c>
    </row>
    <row r="228" spans="2:16">
      <c r="B228" s="10" t="str">
        <f ca="1">IF(LoanIsGood,IF(ROW()-ROW(PaymentSchedule[[#Headers],[PMT NO]])&gt;ScheduledNumberOfPayments,"",ROW()-ROW(PaymentSchedule[[#Headers],[PMT NO]])),"")</f>
        <v/>
      </c>
      <c r="C228" s="12" t="str">
        <f ca="1">IF(PaymentSchedule[[#This Row],[PMT NO]]&lt;&gt;"",EOMONTH(LoanStartDate,ROW(PaymentSchedule[[#This Row],[PMT NO]])-ROW(PaymentSchedule[[#Headers],[PMT NO]])-2)+DAY(LoanStartDate),"")</f>
        <v/>
      </c>
      <c r="D228" s="14" t="str">
        <f ca="1">IF(PaymentSchedule[[#This Row],[PMT NO]]&lt;&gt;"",IF(ROW()-ROW(PaymentSchedule[[#Headers],[BEGINNING BALANCE]])=1,LoanAmount,INDEX(PaymentSchedule[ENDING BALANCE],ROW()-ROW(PaymentSchedule[[#Headers],[BEGINNING BALANCE]])-1)),"")</f>
        <v/>
      </c>
      <c r="E228" s="14" t="str">
        <f ca="1">IF(PaymentSchedule[[#This Row],[PMT NO]]&lt;&gt;"",ScheduledPayment,"")</f>
        <v/>
      </c>
      <c r="F22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2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28" s="14" t="str">
        <f ca="1">IF(PaymentSchedule[[#This Row],[PMT NO]]&lt;&gt;"",PaymentSchedule[[#This Row],[TOTAL PAYMENT]]-PaymentSchedule[[#This Row],[INTEREST]],"")</f>
        <v/>
      </c>
      <c r="I228" s="14" t="str">
        <f ca="1">IF(PaymentSchedule[[#This Row],[PMT NO]]&lt;&gt;"",PaymentSchedule[[#This Row],[BEGINNING BALANCE]]*(InterestRate/PaymentsPerYear),"")</f>
        <v/>
      </c>
      <c r="J228" s="14" t="str">
        <f ca="1">IF(PaymentSchedule[[#This Row],[PMT NO]]&lt;&gt;"",IF(PaymentSchedule[[#This Row],[SCHEDULED PAYMENT]]+PaymentSchedule[[#This Row],[EXTRA PAYMENT]]&lt;=PaymentSchedule[[#This Row],[BEGINNING BALANCE]],PaymentSchedule[[#This Row],[BEGINNING BALANCE]]-PaymentSchedule[[#This Row],[PRINCIPAL]],0),"")</f>
        <v/>
      </c>
      <c r="K228" s="14" t="str">
        <f ca="1">IF(PaymentSchedule[[#This Row],[PMT NO]]&lt;&gt;"",SUM(INDEX(PaymentSchedule[INTEREST],1,1):PaymentSchedule[[#This Row],[INTEREST]]),"")</f>
        <v/>
      </c>
      <c r="L228" s="25">
        <f t="shared" si="10"/>
        <v>0</v>
      </c>
      <c r="M228" s="25">
        <f t="shared" si="11"/>
        <v>0</v>
      </c>
      <c r="N228" s="25">
        <f t="shared" si="12"/>
        <v>0</v>
      </c>
      <c r="O228" s="25" t="e">
        <f ca="1">PaymentSchedule[[#This Row],[HOA]]+PaymentSchedule[[#This Row],[TAXES]]+PaymentSchedule[[#This Row],[INSURANCE]]+PaymentSchedule[[#This Row],[TOTAL PAYMENT]]</f>
        <v>#VALUE!</v>
      </c>
      <c r="P228" s="25" t="e">
        <f ca="1">P227+PaymentSchedule[[#This Row],[TOTAL MONTHLY PAYMENTS]]</f>
        <v>#VALUE!</v>
      </c>
    </row>
    <row r="229" spans="2:16">
      <c r="B229" s="10" t="str">
        <f ca="1">IF(LoanIsGood,IF(ROW()-ROW(PaymentSchedule[[#Headers],[PMT NO]])&gt;ScheduledNumberOfPayments,"",ROW()-ROW(PaymentSchedule[[#Headers],[PMT NO]])),"")</f>
        <v/>
      </c>
      <c r="C229" s="12" t="str">
        <f ca="1">IF(PaymentSchedule[[#This Row],[PMT NO]]&lt;&gt;"",EOMONTH(LoanStartDate,ROW(PaymentSchedule[[#This Row],[PMT NO]])-ROW(PaymentSchedule[[#Headers],[PMT NO]])-2)+DAY(LoanStartDate),"")</f>
        <v/>
      </c>
      <c r="D229" s="14" t="str">
        <f ca="1">IF(PaymentSchedule[[#This Row],[PMT NO]]&lt;&gt;"",IF(ROW()-ROW(PaymentSchedule[[#Headers],[BEGINNING BALANCE]])=1,LoanAmount,INDEX(PaymentSchedule[ENDING BALANCE],ROW()-ROW(PaymentSchedule[[#Headers],[BEGINNING BALANCE]])-1)),"")</f>
        <v/>
      </c>
      <c r="E229" s="14" t="str">
        <f ca="1">IF(PaymentSchedule[[#This Row],[PMT NO]]&lt;&gt;"",ScheduledPayment,"")</f>
        <v/>
      </c>
      <c r="F22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2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29" s="14" t="str">
        <f ca="1">IF(PaymentSchedule[[#This Row],[PMT NO]]&lt;&gt;"",PaymentSchedule[[#This Row],[TOTAL PAYMENT]]-PaymentSchedule[[#This Row],[INTEREST]],"")</f>
        <v/>
      </c>
      <c r="I229" s="14" t="str">
        <f ca="1">IF(PaymentSchedule[[#This Row],[PMT NO]]&lt;&gt;"",PaymentSchedule[[#This Row],[BEGINNING BALANCE]]*(InterestRate/PaymentsPerYear),"")</f>
        <v/>
      </c>
      <c r="J229" s="14" t="str">
        <f ca="1">IF(PaymentSchedule[[#This Row],[PMT NO]]&lt;&gt;"",IF(PaymentSchedule[[#This Row],[SCHEDULED PAYMENT]]+PaymentSchedule[[#This Row],[EXTRA PAYMENT]]&lt;=PaymentSchedule[[#This Row],[BEGINNING BALANCE]],PaymentSchedule[[#This Row],[BEGINNING BALANCE]]-PaymentSchedule[[#This Row],[PRINCIPAL]],0),"")</f>
        <v/>
      </c>
      <c r="K229" s="14" t="str">
        <f ca="1">IF(PaymentSchedule[[#This Row],[PMT NO]]&lt;&gt;"",SUM(INDEX(PaymentSchedule[INTEREST],1,1):PaymentSchedule[[#This Row],[INTEREST]]),"")</f>
        <v/>
      </c>
      <c r="L229" s="25">
        <f t="shared" si="10"/>
        <v>0</v>
      </c>
      <c r="M229" s="25">
        <f t="shared" si="11"/>
        <v>0</v>
      </c>
      <c r="N229" s="25">
        <f t="shared" si="12"/>
        <v>0</v>
      </c>
      <c r="O229" s="25" t="e">
        <f ca="1">PaymentSchedule[[#This Row],[HOA]]+PaymentSchedule[[#This Row],[TAXES]]+PaymentSchedule[[#This Row],[INSURANCE]]+PaymentSchedule[[#This Row],[TOTAL PAYMENT]]</f>
        <v>#VALUE!</v>
      </c>
      <c r="P229" s="25" t="e">
        <f ca="1">P228+PaymentSchedule[[#This Row],[TOTAL MONTHLY PAYMENTS]]</f>
        <v>#VALUE!</v>
      </c>
    </row>
    <row r="230" spans="2:16">
      <c r="B230" s="10" t="str">
        <f ca="1">IF(LoanIsGood,IF(ROW()-ROW(PaymentSchedule[[#Headers],[PMT NO]])&gt;ScheduledNumberOfPayments,"",ROW()-ROW(PaymentSchedule[[#Headers],[PMT NO]])),"")</f>
        <v/>
      </c>
      <c r="C230" s="12" t="str">
        <f ca="1">IF(PaymentSchedule[[#This Row],[PMT NO]]&lt;&gt;"",EOMONTH(LoanStartDate,ROW(PaymentSchedule[[#This Row],[PMT NO]])-ROW(PaymentSchedule[[#Headers],[PMT NO]])-2)+DAY(LoanStartDate),"")</f>
        <v/>
      </c>
      <c r="D230" s="14" t="str">
        <f ca="1">IF(PaymentSchedule[[#This Row],[PMT NO]]&lt;&gt;"",IF(ROW()-ROW(PaymentSchedule[[#Headers],[BEGINNING BALANCE]])=1,LoanAmount,INDEX(PaymentSchedule[ENDING BALANCE],ROW()-ROW(PaymentSchedule[[#Headers],[BEGINNING BALANCE]])-1)),"")</f>
        <v/>
      </c>
      <c r="E230" s="14" t="str">
        <f ca="1">IF(PaymentSchedule[[#This Row],[PMT NO]]&lt;&gt;"",ScheduledPayment,"")</f>
        <v/>
      </c>
      <c r="F23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3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30" s="14" t="str">
        <f ca="1">IF(PaymentSchedule[[#This Row],[PMT NO]]&lt;&gt;"",PaymentSchedule[[#This Row],[TOTAL PAYMENT]]-PaymentSchedule[[#This Row],[INTEREST]],"")</f>
        <v/>
      </c>
      <c r="I230" s="14" t="str">
        <f ca="1">IF(PaymentSchedule[[#This Row],[PMT NO]]&lt;&gt;"",PaymentSchedule[[#This Row],[BEGINNING BALANCE]]*(InterestRate/PaymentsPerYear),"")</f>
        <v/>
      </c>
      <c r="J230" s="14" t="str">
        <f ca="1">IF(PaymentSchedule[[#This Row],[PMT NO]]&lt;&gt;"",IF(PaymentSchedule[[#This Row],[SCHEDULED PAYMENT]]+PaymentSchedule[[#This Row],[EXTRA PAYMENT]]&lt;=PaymentSchedule[[#This Row],[BEGINNING BALANCE]],PaymentSchedule[[#This Row],[BEGINNING BALANCE]]-PaymentSchedule[[#This Row],[PRINCIPAL]],0),"")</f>
        <v/>
      </c>
      <c r="K230" s="14" t="str">
        <f ca="1">IF(PaymentSchedule[[#This Row],[PMT NO]]&lt;&gt;"",SUM(INDEX(PaymentSchedule[INTEREST],1,1):PaymentSchedule[[#This Row],[INTEREST]]),"")</f>
        <v/>
      </c>
      <c r="L230" s="25">
        <f t="shared" si="10"/>
        <v>0</v>
      </c>
      <c r="M230" s="25">
        <f t="shared" si="11"/>
        <v>0</v>
      </c>
      <c r="N230" s="25">
        <f t="shared" si="12"/>
        <v>0</v>
      </c>
      <c r="O230" s="25" t="e">
        <f ca="1">PaymentSchedule[[#This Row],[HOA]]+PaymentSchedule[[#This Row],[TAXES]]+PaymentSchedule[[#This Row],[INSURANCE]]+PaymentSchedule[[#This Row],[TOTAL PAYMENT]]</f>
        <v>#VALUE!</v>
      </c>
      <c r="P230" s="25" t="e">
        <f ca="1">P229+PaymentSchedule[[#This Row],[TOTAL MONTHLY PAYMENTS]]</f>
        <v>#VALUE!</v>
      </c>
    </row>
    <row r="231" spans="2:16">
      <c r="B231" s="10" t="str">
        <f ca="1">IF(LoanIsGood,IF(ROW()-ROW(PaymentSchedule[[#Headers],[PMT NO]])&gt;ScheduledNumberOfPayments,"",ROW()-ROW(PaymentSchedule[[#Headers],[PMT NO]])),"")</f>
        <v/>
      </c>
      <c r="C231" s="12" t="str">
        <f ca="1">IF(PaymentSchedule[[#This Row],[PMT NO]]&lt;&gt;"",EOMONTH(LoanStartDate,ROW(PaymentSchedule[[#This Row],[PMT NO]])-ROW(PaymentSchedule[[#Headers],[PMT NO]])-2)+DAY(LoanStartDate),"")</f>
        <v/>
      </c>
      <c r="D231" s="14" t="str">
        <f ca="1">IF(PaymentSchedule[[#This Row],[PMT NO]]&lt;&gt;"",IF(ROW()-ROW(PaymentSchedule[[#Headers],[BEGINNING BALANCE]])=1,LoanAmount,INDEX(PaymentSchedule[ENDING BALANCE],ROW()-ROW(PaymentSchedule[[#Headers],[BEGINNING BALANCE]])-1)),"")</f>
        <v/>
      </c>
      <c r="E231" s="14" t="str">
        <f ca="1">IF(PaymentSchedule[[#This Row],[PMT NO]]&lt;&gt;"",ScheduledPayment,"")</f>
        <v/>
      </c>
      <c r="F23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3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31" s="14" t="str">
        <f ca="1">IF(PaymentSchedule[[#This Row],[PMT NO]]&lt;&gt;"",PaymentSchedule[[#This Row],[TOTAL PAYMENT]]-PaymentSchedule[[#This Row],[INTEREST]],"")</f>
        <v/>
      </c>
      <c r="I231" s="14" t="str">
        <f ca="1">IF(PaymentSchedule[[#This Row],[PMT NO]]&lt;&gt;"",PaymentSchedule[[#This Row],[BEGINNING BALANCE]]*(InterestRate/PaymentsPerYear),"")</f>
        <v/>
      </c>
      <c r="J231" s="14" t="str">
        <f ca="1">IF(PaymentSchedule[[#This Row],[PMT NO]]&lt;&gt;"",IF(PaymentSchedule[[#This Row],[SCHEDULED PAYMENT]]+PaymentSchedule[[#This Row],[EXTRA PAYMENT]]&lt;=PaymentSchedule[[#This Row],[BEGINNING BALANCE]],PaymentSchedule[[#This Row],[BEGINNING BALANCE]]-PaymentSchedule[[#This Row],[PRINCIPAL]],0),"")</f>
        <v/>
      </c>
      <c r="K231" s="14" t="str">
        <f ca="1">IF(PaymentSchedule[[#This Row],[PMT NO]]&lt;&gt;"",SUM(INDEX(PaymentSchedule[INTEREST],1,1):PaymentSchedule[[#This Row],[INTEREST]]),"")</f>
        <v/>
      </c>
      <c r="L231" s="25">
        <f t="shared" si="10"/>
        <v>0</v>
      </c>
      <c r="M231" s="25">
        <f t="shared" si="11"/>
        <v>0</v>
      </c>
      <c r="N231" s="25">
        <f t="shared" si="12"/>
        <v>0</v>
      </c>
      <c r="O231" s="25" t="e">
        <f ca="1">PaymentSchedule[[#This Row],[HOA]]+PaymentSchedule[[#This Row],[TAXES]]+PaymentSchedule[[#This Row],[INSURANCE]]+PaymentSchedule[[#This Row],[TOTAL PAYMENT]]</f>
        <v>#VALUE!</v>
      </c>
      <c r="P231" s="25" t="e">
        <f ca="1">P230+PaymentSchedule[[#This Row],[TOTAL MONTHLY PAYMENTS]]</f>
        <v>#VALUE!</v>
      </c>
    </row>
    <row r="232" spans="2:16">
      <c r="B232" s="10" t="str">
        <f ca="1">IF(LoanIsGood,IF(ROW()-ROW(PaymentSchedule[[#Headers],[PMT NO]])&gt;ScheduledNumberOfPayments,"",ROW()-ROW(PaymentSchedule[[#Headers],[PMT NO]])),"")</f>
        <v/>
      </c>
      <c r="C232" s="12" t="str">
        <f ca="1">IF(PaymentSchedule[[#This Row],[PMT NO]]&lt;&gt;"",EOMONTH(LoanStartDate,ROW(PaymentSchedule[[#This Row],[PMT NO]])-ROW(PaymentSchedule[[#Headers],[PMT NO]])-2)+DAY(LoanStartDate),"")</f>
        <v/>
      </c>
      <c r="D232" s="14" t="str">
        <f ca="1">IF(PaymentSchedule[[#This Row],[PMT NO]]&lt;&gt;"",IF(ROW()-ROW(PaymentSchedule[[#Headers],[BEGINNING BALANCE]])=1,LoanAmount,INDEX(PaymentSchedule[ENDING BALANCE],ROW()-ROW(PaymentSchedule[[#Headers],[BEGINNING BALANCE]])-1)),"")</f>
        <v/>
      </c>
      <c r="E232" s="14" t="str">
        <f ca="1">IF(PaymentSchedule[[#This Row],[PMT NO]]&lt;&gt;"",ScheduledPayment,"")</f>
        <v/>
      </c>
      <c r="F23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3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32" s="14" t="str">
        <f ca="1">IF(PaymentSchedule[[#This Row],[PMT NO]]&lt;&gt;"",PaymentSchedule[[#This Row],[TOTAL PAYMENT]]-PaymentSchedule[[#This Row],[INTEREST]],"")</f>
        <v/>
      </c>
      <c r="I232" s="14" t="str">
        <f ca="1">IF(PaymentSchedule[[#This Row],[PMT NO]]&lt;&gt;"",PaymentSchedule[[#This Row],[BEGINNING BALANCE]]*(InterestRate/PaymentsPerYear),"")</f>
        <v/>
      </c>
      <c r="J232" s="14" t="str">
        <f ca="1">IF(PaymentSchedule[[#This Row],[PMT NO]]&lt;&gt;"",IF(PaymentSchedule[[#This Row],[SCHEDULED PAYMENT]]+PaymentSchedule[[#This Row],[EXTRA PAYMENT]]&lt;=PaymentSchedule[[#This Row],[BEGINNING BALANCE]],PaymentSchedule[[#This Row],[BEGINNING BALANCE]]-PaymentSchedule[[#This Row],[PRINCIPAL]],0),"")</f>
        <v/>
      </c>
      <c r="K232" s="14" t="str">
        <f ca="1">IF(PaymentSchedule[[#This Row],[PMT NO]]&lt;&gt;"",SUM(INDEX(PaymentSchedule[INTEREST],1,1):PaymentSchedule[[#This Row],[INTEREST]]),"")</f>
        <v/>
      </c>
      <c r="L232" s="25">
        <f t="shared" si="10"/>
        <v>0</v>
      </c>
      <c r="M232" s="25">
        <f t="shared" si="11"/>
        <v>0</v>
      </c>
      <c r="N232" s="25">
        <f t="shared" si="12"/>
        <v>0</v>
      </c>
      <c r="O232" s="25" t="e">
        <f ca="1">PaymentSchedule[[#This Row],[HOA]]+PaymentSchedule[[#This Row],[TAXES]]+PaymentSchedule[[#This Row],[INSURANCE]]+PaymentSchedule[[#This Row],[TOTAL PAYMENT]]</f>
        <v>#VALUE!</v>
      </c>
      <c r="P232" s="25" t="e">
        <f ca="1">P231+PaymentSchedule[[#This Row],[TOTAL MONTHLY PAYMENTS]]</f>
        <v>#VALUE!</v>
      </c>
    </row>
    <row r="233" spans="2:16">
      <c r="B233" s="10" t="str">
        <f ca="1">IF(LoanIsGood,IF(ROW()-ROW(PaymentSchedule[[#Headers],[PMT NO]])&gt;ScheduledNumberOfPayments,"",ROW()-ROW(PaymentSchedule[[#Headers],[PMT NO]])),"")</f>
        <v/>
      </c>
      <c r="C233" s="12" t="str">
        <f ca="1">IF(PaymentSchedule[[#This Row],[PMT NO]]&lt;&gt;"",EOMONTH(LoanStartDate,ROW(PaymentSchedule[[#This Row],[PMT NO]])-ROW(PaymentSchedule[[#Headers],[PMT NO]])-2)+DAY(LoanStartDate),"")</f>
        <v/>
      </c>
      <c r="D233" s="14" t="str">
        <f ca="1">IF(PaymentSchedule[[#This Row],[PMT NO]]&lt;&gt;"",IF(ROW()-ROW(PaymentSchedule[[#Headers],[BEGINNING BALANCE]])=1,LoanAmount,INDEX(PaymentSchedule[ENDING BALANCE],ROW()-ROW(PaymentSchedule[[#Headers],[BEGINNING BALANCE]])-1)),"")</f>
        <v/>
      </c>
      <c r="E233" s="14" t="str">
        <f ca="1">IF(PaymentSchedule[[#This Row],[PMT NO]]&lt;&gt;"",ScheduledPayment,"")</f>
        <v/>
      </c>
      <c r="F23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3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33" s="14" t="str">
        <f ca="1">IF(PaymentSchedule[[#This Row],[PMT NO]]&lt;&gt;"",PaymentSchedule[[#This Row],[TOTAL PAYMENT]]-PaymentSchedule[[#This Row],[INTEREST]],"")</f>
        <v/>
      </c>
      <c r="I233" s="14" t="str">
        <f ca="1">IF(PaymentSchedule[[#This Row],[PMT NO]]&lt;&gt;"",PaymentSchedule[[#This Row],[BEGINNING BALANCE]]*(InterestRate/PaymentsPerYear),"")</f>
        <v/>
      </c>
      <c r="J233" s="14" t="str">
        <f ca="1">IF(PaymentSchedule[[#This Row],[PMT NO]]&lt;&gt;"",IF(PaymentSchedule[[#This Row],[SCHEDULED PAYMENT]]+PaymentSchedule[[#This Row],[EXTRA PAYMENT]]&lt;=PaymentSchedule[[#This Row],[BEGINNING BALANCE]],PaymentSchedule[[#This Row],[BEGINNING BALANCE]]-PaymentSchedule[[#This Row],[PRINCIPAL]],0),"")</f>
        <v/>
      </c>
      <c r="K233" s="14" t="str">
        <f ca="1">IF(PaymentSchedule[[#This Row],[PMT NO]]&lt;&gt;"",SUM(INDEX(PaymentSchedule[INTEREST],1,1):PaymentSchedule[[#This Row],[INTEREST]]),"")</f>
        <v/>
      </c>
      <c r="L233" s="25">
        <f t="shared" si="10"/>
        <v>0</v>
      </c>
      <c r="M233" s="25">
        <f t="shared" si="11"/>
        <v>0</v>
      </c>
      <c r="N233" s="25">
        <f t="shared" si="12"/>
        <v>0</v>
      </c>
      <c r="O233" s="25" t="e">
        <f ca="1">PaymentSchedule[[#This Row],[HOA]]+PaymentSchedule[[#This Row],[TAXES]]+PaymentSchedule[[#This Row],[INSURANCE]]+PaymentSchedule[[#This Row],[TOTAL PAYMENT]]</f>
        <v>#VALUE!</v>
      </c>
      <c r="P233" s="25" t="e">
        <f ca="1">P232+PaymentSchedule[[#This Row],[TOTAL MONTHLY PAYMENTS]]</f>
        <v>#VALUE!</v>
      </c>
    </row>
    <row r="234" spans="2:16">
      <c r="B234" s="10" t="str">
        <f ca="1">IF(LoanIsGood,IF(ROW()-ROW(PaymentSchedule[[#Headers],[PMT NO]])&gt;ScheduledNumberOfPayments,"",ROW()-ROW(PaymentSchedule[[#Headers],[PMT NO]])),"")</f>
        <v/>
      </c>
      <c r="C234" s="12" t="str">
        <f ca="1">IF(PaymentSchedule[[#This Row],[PMT NO]]&lt;&gt;"",EOMONTH(LoanStartDate,ROW(PaymentSchedule[[#This Row],[PMT NO]])-ROW(PaymentSchedule[[#Headers],[PMT NO]])-2)+DAY(LoanStartDate),"")</f>
        <v/>
      </c>
      <c r="D234" s="14" t="str">
        <f ca="1">IF(PaymentSchedule[[#This Row],[PMT NO]]&lt;&gt;"",IF(ROW()-ROW(PaymentSchedule[[#Headers],[BEGINNING BALANCE]])=1,LoanAmount,INDEX(PaymentSchedule[ENDING BALANCE],ROW()-ROW(PaymentSchedule[[#Headers],[BEGINNING BALANCE]])-1)),"")</f>
        <v/>
      </c>
      <c r="E234" s="14" t="str">
        <f ca="1">IF(PaymentSchedule[[#This Row],[PMT NO]]&lt;&gt;"",ScheduledPayment,"")</f>
        <v/>
      </c>
      <c r="F23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3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34" s="14" t="str">
        <f ca="1">IF(PaymentSchedule[[#This Row],[PMT NO]]&lt;&gt;"",PaymentSchedule[[#This Row],[TOTAL PAYMENT]]-PaymentSchedule[[#This Row],[INTEREST]],"")</f>
        <v/>
      </c>
      <c r="I234" s="14" t="str">
        <f ca="1">IF(PaymentSchedule[[#This Row],[PMT NO]]&lt;&gt;"",PaymentSchedule[[#This Row],[BEGINNING BALANCE]]*(InterestRate/PaymentsPerYear),"")</f>
        <v/>
      </c>
      <c r="J234" s="14" t="str">
        <f ca="1">IF(PaymentSchedule[[#This Row],[PMT NO]]&lt;&gt;"",IF(PaymentSchedule[[#This Row],[SCHEDULED PAYMENT]]+PaymentSchedule[[#This Row],[EXTRA PAYMENT]]&lt;=PaymentSchedule[[#This Row],[BEGINNING BALANCE]],PaymentSchedule[[#This Row],[BEGINNING BALANCE]]-PaymentSchedule[[#This Row],[PRINCIPAL]],0),"")</f>
        <v/>
      </c>
      <c r="K234" s="14" t="str">
        <f ca="1">IF(PaymentSchedule[[#This Row],[PMT NO]]&lt;&gt;"",SUM(INDEX(PaymentSchedule[INTEREST],1,1):PaymentSchedule[[#This Row],[INTEREST]]),"")</f>
        <v/>
      </c>
      <c r="L234" s="25">
        <f t="shared" si="10"/>
        <v>0</v>
      </c>
      <c r="M234" s="25">
        <f t="shared" si="11"/>
        <v>0</v>
      </c>
      <c r="N234" s="25">
        <f t="shared" si="12"/>
        <v>0</v>
      </c>
      <c r="O234" s="25" t="e">
        <f ca="1">PaymentSchedule[[#This Row],[HOA]]+PaymentSchedule[[#This Row],[TAXES]]+PaymentSchedule[[#This Row],[INSURANCE]]+PaymentSchedule[[#This Row],[TOTAL PAYMENT]]</f>
        <v>#VALUE!</v>
      </c>
      <c r="P234" s="25" t="e">
        <f ca="1">P233+PaymentSchedule[[#This Row],[TOTAL MONTHLY PAYMENTS]]</f>
        <v>#VALUE!</v>
      </c>
    </row>
    <row r="235" spans="2:16">
      <c r="B235" s="10" t="str">
        <f ca="1">IF(LoanIsGood,IF(ROW()-ROW(PaymentSchedule[[#Headers],[PMT NO]])&gt;ScheduledNumberOfPayments,"",ROW()-ROW(PaymentSchedule[[#Headers],[PMT NO]])),"")</f>
        <v/>
      </c>
      <c r="C235" s="12" t="str">
        <f ca="1">IF(PaymentSchedule[[#This Row],[PMT NO]]&lt;&gt;"",EOMONTH(LoanStartDate,ROW(PaymentSchedule[[#This Row],[PMT NO]])-ROW(PaymentSchedule[[#Headers],[PMT NO]])-2)+DAY(LoanStartDate),"")</f>
        <v/>
      </c>
      <c r="D235" s="14" t="str">
        <f ca="1">IF(PaymentSchedule[[#This Row],[PMT NO]]&lt;&gt;"",IF(ROW()-ROW(PaymentSchedule[[#Headers],[BEGINNING BALANCE]])=1,LoanAmount,INDEX(PaymentSchedule[ENDING BALANCE],ROW()-ROW(PaymentSchedule[[#Headers],[BEGINNING BALANCE]])-1)),"")</f>
        <v/>
      </c>
      <c r="E235" s="14" t="str">
        <f ca="1">IF(PaymentSchedule[[#This Row],[PMT NO]]&lt;&gt;"",ScheduledPayment,"")</f>
        <v/>
      </c>
      <c r="F23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3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35" s="14" t="str">
        <f ca="1">IF(PaymentSchedule[[#This Row],[PMT NO]]&lt;&gt;"",PaymentSchedule[[#This Row],[TOTAL PAYMENT]]-PaymentSchedule[[#This Row],[INTEREST]],"")</f>
        <v/>
      </c>
      <c r="I235" s="14" t="str">
        <f ca="1">IF(PaymentSchedule[[#This Row],[PMT NO]]&lt;&gt;"",PaymentSchedule[[#This Row],[BEGINNING BALANCE]]*(InterestRate/PaymentsPerYear),"")</f>
        <v/>
      </c>
      <c r="J235" s="14" t="str">
        <f ca="1">IF(PaymentSchedule[[#This Row],[PMT NO]]&lt;&gt;"",IF(PaymentSchedule[[#This Row],[SCHEDULED PAYMENT]]+PaymentSchedule[[#This Row],[EXTRA PAYMENT]]&lt;=PaymentSchedule[[#This Row],[BEGINNING BALANCE]],PaymentSchedule[[#This Row],[BEGINNING BALANCE]]-PaymentSchedule[[#This Row],[PRINCIPAL]],0),"")</f>
        <v/>
      </c>
      <c r="K235" s="14" t="str">
        <f ca="1">IF(PaymentSchedule[[#This Row],[PMT NO]]&lt;&gt;"",SUM(INDEX(PaymentSchedule[INTEREST],1,1):PaymentSchedule[[#This Row],[INTEREST]]),"")</f>
        <v/>
      </c>
      <c r="L235" s="25">
        <f t="shared" si="10"/>
        <v>0</v>
      </c>
      <c r="M235" s="25">
        <f t="shared" si="11"/>
        <v>0</v>
      </c>
      <c r="N235" s="25">
        <f t="shared" si="12"/>
        <v>0</v>
      </c>
      <c r="O235" s="25" t="e">
        <f ca="1">PaymentSchedule[[#This Row],[HOA]]+PaymentSchedule[[#This Row],[TAXES]]+PaymentSchedule[[#This Row],[INSURANCE]]+PaymentSchedule[[#This Row],[TOTAL PAYMENT]]</f>
        <v>#VALUE!</v>
      </c>
      <c r="P235" s="25" t="e">
        <f ca="1">P234+PaymentSchedule[[#This Row],[TOTAL MONTHLY PAYMENTS]]</f>
        <v>#VALUE!</v>
      </c>
    </row>
    <row r="236" spans="2:16">
      <c r="B236" s="10" t="str">
        <f ca="1">IF(LoanIsGood,IF(ROW()-ROW(PaymentSchedule[[#Headers],[PMT NO]])&gt;ScheduledNumberOfPayments,"",ROW()-ROW(PaymentSchedule[[#Headers],[PMT NO]])),"")</f>
        <v/>
      </c>
      <c r="C236" s="12" t="str">
        <f ca="1">IF(PaymentSchedule[[#This Row],[PMT NO]]&lt;&gt;"",EOMONTH(LoanStartDate,ROW(PaymentSchedule[[#This Row],[PMT NO]])-ROW(PaymentSchedule[[#Headers],[PMT NO]])-2)+DAY(LoanStartDate),"")</f>
        <v/>
      </c>
      <c r="D236" s="14" t="str">
        <f ca="1">IF(PaymentSchedule[[#This Row],[PMT NO]]&lt;&gt;"",IF(ROW()-ROW(PaymentSchedule[[#Headers],[BEGINNING BALANCE]])=1,LoanAmount,INDEX(PaymentSchedule[ENDING BALANCE],ROW()-ROW(PaymentSchedule[[#Headers],[BEGINNING BALANCE]])-1)),"")</f>
        <v/>
      </c>
      <c r="E236" s="14" t="str">
        <f ca="1">IF(PaymentSchedule[[#This Row],[PMT NO]]&lt;&gt;"",ScheduledPayment,"")</f>
        <v/>
      </c>
      <c r="F23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3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36" s="14" t="str">
        <f ca="1">IF(PaymentSchedule[[#This Row],[PMT NO]]&lt;&gt;"",PaymentSchedule[[#This Row],[TOTAL PAYMENT]]-PaymentSchedule[[#This Row],[INTEREST]],"")</f>
        <v/>
      </c>
      <c r="I236" s="14" t="str">
        <f ca="1">IF(PaymentSchedule[[#This Row],[PMT NO]]&lt;&gt;"",PaymentSchedule[[#This Row],[BEGINNING BALANCE]]*(InterestRate/PaymentsPerYear),"")</f>
        <v/>
      </c>
      <c r="J236" s="14" t="str">
        <f ca="1">IF(PaymentSchedule[[#This Row],[PMT NO]]&lt;&gt;"",IF(PaymentSchedule[[#This Row],[SCHEDULED PAYMENT]]+PaymentSchedule[[#This Row],[EXTRA PAYMENT]]&lt;=PaymentSchedule[[#This Row],[BEGINNING BALANCE]],PaymentSchedule[[#This Row],[BEGINNING BALANCE]]-PaymentSchedule[[#This Row],[PRINCIPAL]],0),"")</f>
        <v/>
      </c>
      <c r="K236" s="14" t="str">
        <f ca="1">IF(PaymentSchedule[[#This Row],[PMT NO]]&lt;&gt;"",SUM(INDEX(PaymentSchedule[INTEREST],1,1):PaymentSchedule[[#This Row],[INTEREST]]),"")</f>
        <v/>
      </c>
      <c r="L236" s="25">
        <f t="shared" si="10"/>
        <v>0</v>
      </c>
      <c r="M236" s="25">
        <f t="shared" si="11"/>
        <v>0</v>
      </c>
      <c r="N236" s="25">
        <f t="shared" si="12"/>
        <v>0</v>
      </c>
      <c r="O236" s="25" t="e">
        <f ca="1">PaymentSchedule[[#This Row],[HOA]]+PaymentSchedule[[#This Row],[TAXES]]+PaymentSchedule[[#This Row],[INSURANCE]]+PaymentSchedule[[#This Row],[TOTAL PAYMENT]]</f>
        <v>#VALUE!</v>
      </c>
      <c r="P236" s="25" t="e">
        <f ca="1">P235+PaymentSchedule[[#This Row],[TOTAL MONTHLY PAYMENTS]]</f>
        <v>#VALUE!</v>
      </c>
    </row>
    <row r="237" spans="2:16">
      <c r="B237" s="10" t="str">
        <f ca="1">IF(LoanIsGood,IF(ROW()-ROW(PaymentSchedule[[#Headers],[PMT NO]])&gt;ScheduledNumberOfPayments,"",ROW()-ROW(PaymentSchedule[[#Headers],[PMT NO]])),"")</f>
        <v/>
      </c>
      <c r="C237" s="12" t="str">
        <f ca="1">IF(PaymentSchedule[[#This Row],[PMT NO]]&lt;&gt;"",EOMONTH(LoanStartDate,ROW(PaymentSchedule[[#This Row],[PMT NO]])-ROW(PaymentSchedule[[#Headers],[PMT NO]])-2)+DAY(LoanStartDate),"")</f>
        <v/>
      </c>
      <c r="D237" s="14" t="str">
        <f ca="1">IF(PaymentSchedule[[#This Row],[PMT NO]]&lt;&gt;"",IF(ROW()-ROW(PaymentSchedule[[#Headers],[BEGINNING BALANCE]])=1,LoanAmount,INDEX(PaymentSchedule[ENDING BALANCE],ROW()-ROW(PaymentSchedule[[#Headers],[BEGINNING BALANCE]])-1)),"")</f>
        <v/>
      </c>
      <c r="E237" s="14" t="str">
        <f ca="1">IF(PaymentSchedule[[#This Row],[PMT NO]]&lt;&gt;"",ScheduledPayment,"")</f>
        <v/>
      </c>
      <c r="F23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3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37" s="14" t="str">
        <f ca="1">IF(PaymentSchedule[[#This Row],[PMT NO]]&lt;&gt;"",PaymentSchedule[[#This Row],[TOTAL PAYMENT]]-PaymentSchedule[[#This Row],[INTEREST]],"")</f>
        <v/>
      </c>
      <c r="I237" s="14" t="str">
        <f ca="1">IF(PaymentSchedule[[#This Row],[PMT NO]]&lt;&gt;"",PaymentSchedule[[#This Row],[BEGINNING BALANCE]]*(InterestRate/PaymentsPerYear),"")</f>
        <v/>
      </c>
      <c r="J237" s="14" t="str">
        <f ca="1">IF(PaymentSchedule[[#This Row],[PMT NO]]&lt;&gt;"",IF(PaymentSchedule[[#This Row],[SCHEDULED PAYMENT]]+PaymentSchedule[[#This Row],[EXTRA PAYMENT]]&lt;=PaymentSchedule[[#This Row],[BEGINNING BALANCE]],PaymentSchedule[[#This Row],[BEGINNING BALANCE]]-PaymentSchedule[[#This Row],[PRINCIPAL]],0),"")</f>
        <v/>
      </c>
      <c r="K237" s="14" t="str">
        <f ca="1">IF(PaymentSchedule[[#This Row],[PMT NO]]&lt;&gt;"",SUM(INDEX(PaymentSchedule[INTEREST],1,1):PaymentSchedule[[#This Row],[INTEREST]]),"")</f>
        <v/>
      </c>
      <c r="L237" s="25">
        <f t="shared" si="10"/>
        <v>0</v>
      </c>
      <c r="M237" s="25">
        <f t="shared" si="11"/>
        <v>0</v>
      </c>
      <c r="N237" s="25">
        <f t="shared" si="12"/>
        <v>0</v>
      </c>
      <c r="O237" s="25" t="e">
        <f ca="1">PaymentSchedule[[#This Row],[HOA]]+PaymentSchedule[[#This Row],[TAXES]]+PaymentSchedule[[#This Row],[INSURANCE]]+PaymentSchedule[[#This Row],[TOTAL PAYMENT]]</f>
        <v>#VALUE!</v>
      </c>
      <c r="P237" s="25" t="e">
        <f ca="1">P236+PaymentSchedule[[#This Row],[TOTAL MONTHLY PAYMENTS]]</f>
        <v>#VALUE!</v>
      </c>
    </row>
    <row r="238" spans="2:16">
      <c r="B238" s="10" t="str">
        <f ca="1">IF(LoanIsGood,IF(ROW()-ROW(PaymentSchedule[[#Headers],[PMT NO]])&gt;ScheduledNumberOfPayments,"",ROW()-ROW(PaymentSchedule[[#Headers],[PMT NO]])),"")</f>
        <v/>
      </c>
      <c r="C238" s="12" t="str">
        <f ca="1">IF(PaymentSchedule[[#This Row],[PMT NO]]&lt;&gt;"",EOMONTH(LoanStartDate,ROW(PaymentSchedule[[#This Row],[PMT NO]])-ROW(PaymentSchedule[[#Headers],[PMT NO]])-2)+DAY(LoanStartDate),"")</f>
        <v/>
      </c>
      <c r="D238" s="14" t="str">
        <f ca="1">IF(PaymentSchedule[[#This Row],[PMT NO]]&lt;&gt;"",IF(ROW()-ROW(PaymentSchedule[[#Headers],[BEGINNING BALANCE]])=1,LoanAmount,INDEX(PaymentSchedule[ENDING BALANCE],ROW()-ROW(PaymentSchedule[[#Headers],[BEGINNING BALANCE]])-1)),"")</f>
        <v/>
      </c>
      <c r="E238" s="14" t="str">
        <f ca="1">IF(PaymentSchedule[[#This Row],[PMT NO]]&lt;&gt;"",ScheduledPayment,"")</f>
        <v/>
      </c>
      <c r="F23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3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38" s="14" t="str">
        <f ca="1">IF(PaymentSchedule[[#This Row],[PMT NO]]&lt;&gt;"",PaymentSchedule[[#This Row],[TOTAL PAYMENT]]-PaymentSchedule[[#This Row],[INTEREST]],"")</f>
        <v/>
      </c>
      <c r="I238" s="14" t="str">
        <f ca="1">IF(PaymentSchedule[[#This Row],[PMT NO]]&lt;&gt;"",PaymentSchedule[[#This Row],[BEGINNING BALANCE]]*(InterestRate/PaymentsPerYear),"")</f>
        <v/>
      </c>
      <c r="J238" s="14" t="str">
        <f ca="1">IF(PaymentSchedule[[#This Row],[PMT NO]]&lt;&gt;"",IF(PaymentSchedule[[#This Row],[SCHEDULED PAYMENT]]+PaymentSchedule[[#This Row],[EXTRA PAYMENT]]&lt;=PaymentSchedule[[#This Row],[BEGINNING BALANCE]],PaymentSchedule[[#This Row],[BEGINNING BALANCE]]-PaymentSchedule[[#This Row],[PRINCIPAL]],0),"")</f>
        <v/>
      </c>
      <c r="K238" s="14" t="str">
        <f ca="1">IF(PaymentSchedule[[#This Row],[PMT NO]]&lt;&gt;"",SUM(INDEX(PaymentSchedule[INTEREST],1,1):PaymentSchedule[[#This Row],[INTEREST]]),"")</f>
        <v/>
      </c>
      <c r="L238" s="25">
        <f t="shared" si="10"/>
        <v>0</v>
      </c>
      <c r="M238" s="25">
        <f t="shared" si="11"/>
        <v>0</v>
      </c>
      <c r="N238" s="25">
        <f t="shared" si="12"/>
        <v>0</v>
      </c>
      <c r="O238" s="25" t="e">
        <f ca="1">PaymentSchedule[[#This Row],[HOA]]+PaymentSchedule[[#This Row],[TAXES]]+PaymentSchedule[[#This Row],[INSURANCE]]+PaymentSchedule[[#This Row],[TOTAL PAYMENT]]</f>
        <v>#VALUE!</v>
      </c>
      <c r="P238" s="25" t="e">
        <f ca="1">P237+PaymentSchedule[[#This Row],[TOTAL MONTHLY PAYMENTS]]</f>
        <v>#VALUE!</v>
      </c>
    </row>
    <row r="239" spans="2:16">
      <c r="B239" s="10" t="str">
        <f ca="1">IF(LoanIsGood,IF(ROW()-ROW(PaymentSchedule[[#Headers],[PMT NO]])&gt;ScheduledNumberOfPayments,"",ROW()-ROW(PaymentSchedule[[#Headers],[PMT NO]])),"")</f>
        <v/>
      </c>
      <c r="C239" s="12" t="str">
        <f ca="1">IF(PaymentSchedule[[#This Row],[PMT NO]]&lt;&gt;"",EOMONTH(LoanStartDate,ROW(PaymentSchedule[[#This Row],[PMT NO]])-ROW(PaymentSchedule[[#Headers],[PMT NO]])-2)+DAY(LoanStartDate),"")</f>
        <v/>
      </c>
      <c r="D239" s="14" t="str">
        <f ca="1">IF(PaymentSchedule[[#This Row],[PMT NO]]&lt;&gt;"",IF(ROW()-ROW(PaymentSchedule[[#Headers],[BEGINNING BALANCE]])=1,LoanAmount,INDEX(PaymentSchedule[ENDING BALANCE],ROW()-ROW(PaymentSchedule[[#Headers],[BEGINNING BALANCE]])-1)),"")</f>
        <v/>
      </c>
      <c r="E239" s="14" t="str">
        <f ca="1">IF(PaymentSchedule[[#This Row],[PMT NO]]&lt;&gt;"",ScheduledPayment,"")</f>
        <v/>
      </c>
      <c r="F23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3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39" s="14" t="str">
        <f ca="1">IF(PaymentSchedule[[#This Row],[PMT NO]]&lt;&gt;"",PaymentSchedule[[#This Row],[TOTAL PAYMENT]]-PaymentSchedule[[#This Row],[INTEREST]],"")</f>
        <v/>
      </c>
      <c r="I239" s="14" t="str">
        <f ca="1">IF(PaymentSchedule[[#This Row],[PMT NO]]&lt;&gt;"",PaymentSchedule[[#This Row],[BEGINNING BALANCE]]*(InterestRate/PaymentsPerYear),"")</f>
        <v/>
      </c>
      <c r="J239" s="14" t="str">
        <f ca="1">IF(PaymentSchedule[[#This Row],[PMT NO]]&lt;&gt;"",IF(PaymentSchedule[[#This Row],[SCHEDULED PAYMENT]]+PaymentSchedule[[#This Row],[EXTRA PAYMENT]]&lt;=PaymentSchedule[[#This Row],[BEGINNING BALANCE]],PaymentSchedule[[#This Row],[BEGINNING BALANCE]]-PaymentSchedule[[#This Row],[PRINCIPAL]],0),"")</f>
        <v/>
      </c>
      <c r="K239" s="14" t="str">
        <f ca="1">IF(PaymentSchedule[[#This Row],[PMT NO]]&lt;&gt;"",SUM(INDEX(PaymentSchedule[INTEREST],1,1):PaymentSchedule[[#This Row],[INTEREST]]),"")</f>
        <v/>
      </c>
      <c r="L239" s="25">
        <f t="shared" si="10"/>
        <v>0</v>
      </c>
      <c r="M239" s="25">
        <f t="shared" si="11"/>
        <v>0</v>
      </c>
      <c r="N239" s="25">
        <f t="shared" si="12"/>
        <v>0</v>
      </c>
      <c r="O239" s="25" t="e">
        <f ca="1">PaymentSchedule[[#This Row],[HOA]]+PaymentSchedule[[#This Row],[TAXES]]+PaymentSchedule[[#This Row],[INSURANCE]]+PaymentSchedule[[#This Row],[TOTAL PAYMENT]]</f>
        <v>#VALUE!</v>
      </c>
      <c r="P239" s="25" t="e">
        <f ca="1">P238+PaymentSchedule[[#This Row],[TOTAL MONTHLY PAYMENTS]]</f>
        <v>#VALUE!</v>
      </c>
    </row>
    <row r="240" spans="2:16">
      <c r="B240" s="10" t="str">
        <f ca="1">IF(LoanIsGood,IF(ROW()-ROW(PaymentSchedule[[#Headers],[PMT NO]])&gt;ScheduledNumberOfPayments,"",ROW()-ROW(PaymentSchedule[[#Headers],[PMT NO]])),"")</f>
        <v/>
      </c>
      <c r="C240" s="12" t="str">
        <f ca="1">IF(PaymentSchedule[[#This Row],[PMT NO]]&lt;&gt;"",EOMONTH(LoanStartDate,ROW(PaymentSchedule[[#This Row],[PMT NO]])-ROW(PaymentSchedule[[#Headers],[PMT NO]])-2)+DAY(LoanStartDate),"")</f>
        <v/>
      </c>
      <c r="D240" s="14" t="str">
        <f ca="1">IF(PaymentSchedule[[#This Row],[PMT NO]]&lt;&gt;"",IF(ROW()-ROW(PaymentSchedule[[#Headers],[BEGINNING BALANCE]])=1,LoanAmount,INDEX(PaymentSchedule[ENDING BALANCE],ROW()-ROW(PaymentSchedule[[#Headers],[BEGINNING BALANCE]])-1)),"")</f>
        <v/>
      </c>
      <c r="E240" s="14" t="str">
        <f ca="1">IF(PaymentSchedule[[#This Row],[PMT NO]]&lt;&gt;"",ScheduledPayment,"")</f>
        <v/>
      </c>
      <c r="F24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4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40" s="14" t="str">
        <f ca="1">IF(PaymentSchedule[[#This Row],[PMT NO]]&lt;&gt;"",PaymentSchedule[[#This Row],[TOTAL PAYMENT]]-PaymentSchedule[[#This Row],[INTEREST]],"")</f>
        <v/>
      </c>
      <c r="I240" s="14" t="str">
        <f ca="1">IF(PaymentSchedule[[#This Row],[PMT NO]]&lt;&gt;"",PaymentSchedule[[#This Row],[BEGINNING BALANCE]]*(InterestRate/PaymentsPerYear),"")</f>
        <v/>
      </c>
      <c r="J240" s="14" t="str">
        <f ca="1">IF(PaymentSchedule[[#This Row],[PMT NO]]&lt;&gt;"",IF(PaymentSchedule[[#This Row],[SCHEDULED PAYMENT]]+PaymentSchedule[[#This Row],[EXTRA PAYMENT]]&lt;=PaymentSchedule[[#This Row],[BEGINNING BALANCE]],PaymentSchedule[[#This Row],[BEGINNING BALANCE]]-PaymentSchedule[[#This Row],[PRINCIPAL]],0),"")</f>
        <v/>
      </c>
      <c r="K240" s="14" t="str">
        <f ca="1">IF(PaymentSchedule[[#This Row],[PMT NO]]&lt;&gt;"",SUM(INDEX(PaymentSchedule[INTEREST],1,1):PaymentSchedule[[#This Row],[INTEREST]]),"")</f>
        <v/>
      </c>
      <c r="L240" s="25">
        <f t="shared" si="10"/>
        <v>0</v>
      </c>
      <c r="M240" s="25">
        <f t="shared" si="11"/>
        <v>0</v>
      </c>
      <c r="N240" s="25">
        <f t="shared" si="12"/>
        <v>0</v>
      </c>
      <c r="O240" s="25" t="e">
        <f ca="1">PaymentSchedule[[#This Row],[HOA]]+PaymentSchedule[[#This Row],[TAXES]]+PaymentSchedule[[#This Row],[INSURANCE]]+PaymentSchedule[[#This Row],[TOTAL PAYMENT]]</f>
        <v>#VALUE!</v>
      </c>
      <c r="P240" s="25" t="e">
        <f ca="1">P239+PaymentSchedule[[#This Row],[TOTAL MONTHLY PAYMENTS]]</f>
        <v>#VALUE!</v>
      </c>
    </row>
    <row r="241" spans="2:16">
      <c r="B241" s="10" t="str">
        <f ca="1">IF(LoanIsGood,IF(ROW()-ROW(PaymentSchedule[[#Headers],[PMT NO]])&gt;ScheduledNumberOfPayments,"",ROW()-ROW(PaymentSchedule[[#Headers],[PMT NO]])),"")</f>
        <v/>
      </c>
      <c r="C241" s="12" t="str">
        <f ca="1">IF(PaymentSchedule[[#This Row],[PMT NO]]&lt;&gt;"",EOMONTH(LoanStartDate,ROW(PaymentSchedule[[#This Row],[PMT NO]])-ROW(PaymentSchedule[[#Headers],[PMT NO]])-2)+DAY(LoanStartDate),"")</f>
        <v/>
      </c>
      <c r="D241" s="14" t="str">
        <f ca="1">IF(PaymentSchedule[[#This Row],[PMT NO]]&lt;&gt;"",IF(ROW()-ROW(PaymentSchedule[[#Headers],[BEGINNING BALANCE]])=1,LoanAmount,INDEX(PaymentSchedule[ENDING BALANCE],ROW()-ROW(PaymentSchedule[[#Headers],[BEGINNING BALANCE]])-1)),"")</f>
        <v/>
      </c>
      <c r="E241" s="14" t="str">
        <f ca="1">IF(PaymentSchedule[[#This Row],[PMT NO]]&lt;&gt;"",ScheduledPayment,"")</f>
        <v/>
      </c>
      <c r="F24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4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41" s="14" t="str">
        <f ca="1">IF(PaymentSchedule[[#This Row],[PMT NO]]&lt;&gt;"",PaymentSchedule[[#This Row],[TOTAL PAYMENT]]-PaymentSchedule[[#This Row],[INTEREST]],"")</f>
        <v/>
      </c>
      <c r="I241" s="14" t="str">
        <f ca="1">IF(PaymentSchedule[[#This Row],[PMT NO]]&lt;&gt;"",PaymentSchedule[[#This Row],[BEGINNING BALANCE]]*(InterestRate/PaymentsPerYear),"")</f>
        <v/>
      </c>
      <c r="J241" s="14" t="str">
        <f ca="1">IF(PaymentSchedule[[#This Row],[PMT NO]]&lt;&gt;"",IF(PaymentSchedule[[#This Row],[SCHEDULED PAYMENT]]+PaymentSchedule[[#This Row],[EXTRA PAYMENT]]&lt;=PaymentSchedule[[#This Row],[BEGINNING BALANCE]],PaymentSchedule[[#This Row],[BEGINNING BALANCE]]-PaymentSchedule[[#This Row],[PRINCIPAL]],0),"")</f>
        <v/>
      </c>
      <c r="K241" s="14" t="str">
        <f ca="1">IF(PaymentSchedule[[#This Row],[PMT NO]]&lt;&gt;"",SUM(INDEX(PaymentSchedule[INTEREST],1,1):PaymentSchedule[[#This Row],[INTEREST]]),"")</f>
        <v/>
      </c>
      <c r="L241" s="25">
        <f t="shared" si="10"/>
        <v>0</v>
      </c>
      <c r="M241" s="25">
        <f t="shared" si="11"/>
        <v>0</v>
      </c>
      <c r="N241" s="25">
        <f t="shared" si="12"/>
        <v>0</v>
      </c>
      <c r="O241" s="25" t="e">
        <f ca="1">PaymentSchedule[[#This Row],[HOA]]+PaymentSchedule[[#This Row],[TAXES]]+PaymentSchedule[[#This Row],[INSURANCE]]+PaymentSchedule[[#This Row],[TOTAL PAYMENT]]</f>
        <v>#VALUE!</v>
      </c>
      <c r="P241" s="25" t="e">
        <f ca="1">P240+PaymentSchedule[[#This Row],[TOTAL MONTHLY PAYMENTS]]</f>
        <v>#VALUE!</v>
      </c>
    </row>
    <row r="242" spans="2:16">
      <c r="B242" s="10" t="str">
        <f ca="1">IF(LoanIsGood,IF(ROW()-ROW(PaymentSchedule[[#Headers],[PMT NO]])&gt;ScheduledNumberOfPayments,"",ROW()-ROW(PaymentSchedule[[#Headers],[PMT NO]])),"")</f>
        <v/>
      </c>
      <c r="C242" s="12" t="str">
        <f ca="1">IF(PaymentSchedule[[#This Row],[PMT NO]]&lt;&gt;"",EOMONTH(LoanStartDate,ROW(PaymentSchedule[[#This Row],[PMT NO]])-ROW(PaymentSchedule[[#Headers],[PMT NO]])-2)+DAY(LoanStartDate),"")</f>
        <v/>
      </c>
      <c r="D242" s="14" t="str">
        <f ca="1">IF(PaymentSchedule[[#This Row],[PMT NO]]&lt;&gt;"",IF(ROW()-ROW(PaymentSchedule[[#Headers],[BEGINNING BALANCE]])=1,LoanAmount,INDEX(PaymentSchedule[ENDING BALANCE],ROW()-ROW(PaymentSchedule[[#Headers],[BEGINNING BALANCE]])-1)),"")</f>
        <v/>
      </c>
      <c r="E242" s="14" t="str">
        <f ca="1">IF(PaymentSchedule[[#This Row],[PMT NO]]&lt;&gt;"",ScheduledPayment,"")</f>
        <v/>
      </c>
      <c r="F24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4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42" s="14" t="str">
        <f ca="1">IF(PaymentSchedule[[#This Row],[PMT NO]]&lt;&gt;"",PaymentSchedule[[#This Row],[TOTAL PAYMENT]]-PaymentSchedule[[#This Row],[INTEREST]],"")</f>
        <v/>
      </c>
      <c r="I242" s="14" t="str">
        <f ca="1">IF(PaymentSchedule[[#This Row],[PMT NO]]&lt;&gt;"",PaymentSchedule[[#This Row],[BEGINNING BALANCE]]*(InterestRate/PaymentsPerYear),"")</f>
        <v/>
      </c>
      <c r="J242" s="14" t="str">
        <f ca="1">IF(PaymentSchedule[[#This Row],[PMT NO]]&lt;&gt;"",IF(PaymentSchedule[[#This Row],[SCHEDULED PAYMENT]]+PaymentSchedule[[#This Row],[EXTRA PAYMENT]]&lt;=PaymentSchedule[[#This Row],[BEGINNING BALANCE]],PaymentSchedule[[#This Row],[BEGINNING BALANCE]]-PaymentSchedule[[#This Row],[PRINCIPAL]],0),"")</f>
        <v/>
      </c>
      <c r="K242" s="14" t="str">
        <f ca="1">IF(PaymentSchedule[[#This Row],[PMT NO]]&lt;&gt;"",SUM(INDEX(PaymentSchedule[INTEREST],1,1):PaymentSchedule[[#This Row],[INTEREST]]),"")</f>
        <v/>
      </c>
      <c r="L242" s="25">
        <f t="shared" si="10"/>
        <v>0</v>
      </c>
      <c r="M242" s="25">
        <f t="shared" si="11"/>
        <v>0</v>
      </c>
      <c r="N242" s="25">
        <f t="shared" si="12"/>
        <v>0</v>
      </c>
      <c r="O242" s="25" t="e">
        <f ca="1">PaymentSchedule[[#This Row],[HOA]]+PaymentSchedule[[#This Row],[TAXES]]+PaymentSchedule[[#This Row],[INSURANCE]]+PaymentSchedule[[#This Row],[TOTAL PAYMENT]]</f>
        <v>#VALUE!</v>
      </c>
      <c r="P242" s="25" t="e">
        <f ca="1">P241+PaymentSchedule[[#This Row],[TOTAL MONTHLY PAYMENTS]]</f>
        <v>#VALUE!</v>
      </c>
    </row>
    <row r="243" spans="2:16">
      <c r="B243" s="10" t="str">
        <f ca="1">IF(LoanIsGood,IF(ROW()-ROW(PaymentSchedule[[#Headers],[PMT NO]])&gt;ScheduledNumberOfPayments,"",ROW()-ROW(PaymentSchedule[[#Headers],[PMT NO]])),"")</f>
        <v/>
      </c>
      <c r="C243" s="12" t="str">
        <f ca="1">IF(PaymentSchedule[[#This Row],[PMT NO]]&lt;&gt;"",EOMONTH(LoanStartDate,ROW(PaymentSchedule[[#This Row],[PMT NO]])-ROW(PaymentSchedule[[#Headers],[PMT NO]])-2)+DAY(LoanStartDate),"")</f>
        <v/>
      </c>
      <c r="D243" s="14" t="str">
        <f ca="1">IF(PaymentSchedule[[#This Row],[PMT NO]]&lt;&gt;"",IF(ROW()-ROW(PaymentSchedule[[#Headers],[BEGINNING BALANCE]])=1,LoanAmount,INDEX(PaymentSchedule[ENDING BALANCE],ROW()-ROW(PaymentSchedule[[#Headers],[BEGINNING BALANCE]])-1)),"")</f>
        <v/>
      </c>
      <c r="E243" s="14" t="str">
        <f ca="1">IF(PaymentSchedule[[#This Row],[PMT NO]]&lt;&gt;"",ScheduledPayment,"")</f>
        <v/>
      </c>
      <c r="F24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4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43" s="14" t="str">
        <f ca="1">IF(PaymentSchedule[[#This Row],[PMT NO]]&lt;&gt;"",PaymentSchedule[[#This Row],[TOTAL PAYMENT]]-PaymentSchedule[[#This Row],[INTEREST]],"")</f>
        <v/>
      </c>
      <c r="I243" s="14" t="str">
        <f ca="1">IF(PaymentSchedule[[#This Row],[PMT NO]]&lt;&gt;"",PaymentSchedule[[#This Row],[BEGINNING BALANCE]]*(InterestRate/PaymentsPerYear),"")</f>
        <v/>
      </c>
      <c r="J243" s="14" t="str">
        <f ca="1">IF(PaymentSchedule[[#This Row],[PMT NO]]&lt;&gt;"",IF(PaymentSchedule[[#This Row],[SCHEDULED PAYMENT]]+PaymentSchedule[[#This Row],[EXTRA PAYMENT]]&lt;=PaymentSchedule[[#This Row],[BEGINNING BALANCE]],PaymentSchedule[[#This Row],[BEGINNING BALANCE]]-PaymentSchedule[[#This Row],[PRINCIPAL]],0),"")</f>
        <v/>
      </c>
      <c r="K243" s="14" t="str">
        <f ca="1">IF(PaymentSchedule[[#This Row],[PMT NO]]&lt;&gt;"",SUM(INDEX(PaymentSchedule[INTEREST],1,1):PaymentSchedule[[#This Row],[INTEREST]]),"")</f>
        <v/>
      </c>
      <c r="L243" s="25">
        <f t="shared" si="10"/>
        <v>0</v>
      </c>
      <c r="M243" s="25">
        <f t="shared" si="11"/>
        <v>0</v>
      </c>
      <c r="N243" s="25">
        <f t="shared" si="12"/>
        <v>0</v>
      </c>
      <c r="O243" s="25" t="e">
        <f ca="1">PaymentSchedule[[#This Row],[HOA]]+PaymentSchedule[[#This Row],[TAXES]]+PaymentSchedule[[#This Row],[INSURANCE]]+PaymentSchedule[[#This Row],[TOTAL PAYMENT]]</f>
        <v>#VALUE!</v>
      </c>
      <c r="P243" s="25" t="e">
        <f ca="1">P242+PaymentSchedule[[#This Row],[TOTAL MONTHLY PAYMENTS]]</f>
        <v>#VALUE!</v>
      </c>
    </row>
    <row r="244" spans="2:16">
      <c r="B244" s="10" t="str">
        <f ca="1">IF(LoanIsGood,IF(ROW()-ROW(PaymentSchedule[[#Headers],[PMT NO]])&gt;ScheduledNumberOfPayments,"",ROW()-ROW(PaymentSchedule[[#Headers],[PMT NO]])),"")</f>
        <v/>
      </c>
      <c r="C244" s="12" t="str">
        <f ca="1">IF(PaymentSchedule[[#This Row],[PMT NO]]&lt;&gt;"",EOMONTH(LoanStartDate,ROW(PaymentSchedule[[#This Row],[PMT NO]])-ROW(PaymentSchedule[[#Headers],[PMT NO]])-2)+DAY(LoanStartDate),"")</f>
        <v/>
      </c>
      <c r="D244" s="14" t="str">
        <f ca="1">IF(PaymentSchedule[[#This Row],[PMT NO]]&lt;&gt;"",IF(ROW()-ROW(PaymentSchedule[[#Headers],[BEGINNING BALANCE]])=1,LoanAmount,INDEX(PaymentSchedule[ENDING BALANCE],ROW()-ROW(PaymentSchedule[[#Headers],[BEGINNING BALANCE]])-1)),"")</f>
        <v/>
      </c>
      <c r="E244" s="14" t="str">
        <f ca="1">IF(PaymentSchedule[[#This Row],[PMT NO]]&lt;&gt;"",ScheduledPayment,"")</f>
        <v/>
      </c>
      <c r="F24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4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44" s="14" t="str">
        <f ca="1">IF(PaymentSchedule[[#This Row],[PMT NO]]&lt;&gt;"",PaymentSchedule[[#This Row],[TOTAL PAYMENT]]-PaymentSchedule[[#This Row],[INTEREST]],"")</f>
        <v/>
      </c>
      <c r="I244" s="14" t="str">
        <f ca="1">IF(PaymentSchedule[[#This Row],[PMT NO]]&lt;&gt;"",PaymentSchedule[[#This Row],[BEGINNING BALANCE]]*(InterestRate/PaymentsPerYear),"")</f>
        <v/>
      </c>
      <c r="J244" s="14" t="str">
        <f ca="1">IF(PaymentSchedule[[#This Row],[PMT NO]]&lt;&gt;"",IF(PaymentSchedule[[#This Row],[SCHEDULED PAYMENT]]+PaymentSchedule[[#This Row],[EXTRA PAYMENT]]&lt;=PaymentSchedule[[#This Row],[BEGINNING BALANCE]],PaymentSchedule[[#This Row],[BEGINNING BALANCE]]-PaymentSchedule[[#This Row],[PRINCIPAL]],0),"")</f>
        <v/>
      </c>
      <c r="K244" s="14" t="str">
        <f ca="1">IF(PaymentSchedule[[#This Row],[PMT NO]]&lt;&gt;"",SUM(INDEX(PaymentSchedule[INTEREST],1,1):PaymentSchedule[[#This Row],[INTEREST]]),"")</f>
        <v/>
      </c>
      <c r="L244" s="25">
        <f t="shared" si="10"/>
        <v>0</v>
      </c>
      <c r="M244" s="25">
        <f t="shared" si="11"/>
        <v>0</v>
      </c>
      <c r="N244" s="25">
        <f t="shared" si="12"/>
        <v>0</v>
      </c>
      <c r="O244" s="25" t="e">
        <f ca="1">PaymentSchedule[[#This Row],[HOA]]+PaymentSchedule[[#This Row],[TAXES]]+PaymentSchedule[[#This Row],[INSURANCE]]+PaymentSchedule[[#This Row],[TOTAL PAYMENT]]</f>
        <v>#VALUE!</v>
      </c>
      <c r="P244" s="25" t="e">
        <f ca="1">P243+PaymentSchedule[[#This Row],[TOTAL MONTHLY PAYMENTS]]</f>
        <v>#VALUE!</v>
      </c>
    </row>
    <row r="245" spans="2:16">
      <c r="B245" s="10" t="str">
        <f ca="1">IF(LoanIsGood,IF(ROW()-ROW(PaymentSchedule[[#Headers],[PMT NO]])&gt;ScheduledNumberOfPayments,"",ROW()-ROW(PaymentSchedule[[#Headers],[PMT NO]])),"")</f>
        <v/>
      </c>
      <c r="C245" s="12" t="str">
        <f ca="1">IF(PaymentSchedule[[#This Row],[PMT NO]]&lt;&gt;"",EOMONTH(LoanStartDate,ROW(PaymentSchedule[[#This Row],[PMT NO]])-ROW(PaymentSchedule[[#Headers],[PMT NO]])-2)+DAY(LoanStartDate),"")</f>
        <v/>
      </c>
      <c r="D245" s="14" t="str">
        <f ca="1">IF(PaymentSchedule[[#This Row],[PMT NO]]&lt;&gt;"",IF(ROW()-ROW(PaymentSchedule[[#Headers],[BEGINNING BALANCE]])=1,LoanAmount,INDEX(PaymentSchedule[ENDING BALANCE],ROW()-ROW(PaymentSchedule[[#Headers],[BEGINNING BALANCE]])-1)),"")</f>
        <v/>
      </c>
      <c r="E245" s="14" t="str">
        <f ca="1">IF(PaymentSchedule[[#This Row],[PMT NO]]&lt;&gt;"",ScheduledPayment,"")</f>
        <v/>
      </c>
      <c r="F24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4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45" s="14" t="str">
        <f ca="1">IF(PaymentSchedule[[#This Row],[PMT NO]]&lt;&gt;"",PaymentSchedule[[#This Row],[TOTAL PAYMENT]]-PaymentSchedule[[#This Row],[INTEREST]],"")</f>
        <v/>
      </c>
      <c r="I245" s="14" t="str">
        <f ca="1">IF(PaymentSchedule[[#This Row],[PMT NO]]&lt;&gt;"",PaymentSchedule[[#This Row],[BEGINNING BALANCE]]*(InterestRate/PaymentsPerYear),"")</f>
        <v/>
      </c>
      <c r="J245" s="14" t="str">
        <f ca="1">IF(PaymentSchedule[[#This Row],[PMT NO]]&lt;&gt;"",IF(PaymentSchedule[[#This Row],[SCHEDULED PAYMENT]]+PaymentSchedule[[#This Row],[EXTRA PAYMENT]]&lt;=PaymentSchedule[[#This Row],[BEGINNING BALANCE]],PaymentSchedule[[#This Row],[BEGINNING BALANCE]]-PaymentSchedule[[#This Row],[PRINCIPAL]],0),"")</f>
        <v/>
      </c>
      <c r="K245" s="14" t="str">
        <f ca="1">IF(PaymentSchedule[[#This Row],[PMT NO]]&lt;&gt;"",SUM(INDEX(PaymentSchedule[INTEREST],1,1):PaymentSchedule[[#This Row],[INTEREST]]),"")</f>
        <v/>
      </c>
      <c r="L245" s="25">
        <f t="shared" si="10"/>
        <v>0</v>
      </c>
      <c r="M245" s="25">
        <f t="shared" si="11"/>
        <v>0</v>
      </c>
      <c r="N245" s="25">
        <f t="shared" si="12"/>
        <v>0</v>
      </c>
      <c r="O245" s="25" t="e">
        <f ca="1">PaymentSchedule[[#This Row],[HOA]]+PaymentSchedule[[#This Row],[TAXES]]+PaymentSchedule[[#This Row],[INSURANCE]]+PaymentSchedule[[#This Row],[TOTAL PAYMENT]]</f>
        <v>#VALUE!</v>
      </c>
      <c r="P245" s="25" t="e">
        <f ca="1">P244+PaymentSchedule[[#This Row],[TOTAL MONTHLY PAYMENTS]]</f>
        <v>#VALUE!</v>
      </c>
    </row>
    <row r="246" spans="2:16">
      <c r="B246" s="10" t="str">
        <f ca="1">IF(LoanIsGood,IF(ROW()-ROW(PaymentSchedule[[#Headers],[PMT NO]])&gt;ScheduledNumberOfPayments,"",ROW()-ROW(PaymentSchedule[[#Headers],[PMT NO]])),"")</f>
        <v/>
      </c>
      <c r="C246" s="12" t="str">
        <f ca="1">IF(PaymentSchedule[[#This Row],[PMT NO]]&lt;&gt;"",EOMONTH(LoanStartDate,ROW(PaymentSchedule[[#This Row],[PMT NO]])-ROW(PaymentSchedule[[#Headers],[PMT NO]])-2)+DAY(LoanStartDate),"")</f>
        <v/>
      </c>
      <c r="D246" s="14" t="str">
        <f ca="1">IF(PaymentSchedule[[#This Row],[PMT NO]]&lt;&gt;"",IF(ROW()-ROW(PaymentSchedule[[#Headers],[BEGINNING BALANCE]])=1,LoanAmount,INDEX(PaymentSchedule[ENDING BALANCE],ROW()-ROW(PaymentSchedule[[#Headers],[BEGINNING BALANCE]])-1)),"")</f>
        <v/>
      </c>
      <c r="E246" s="14" t="str">
        <f ca="1">IF(PaymentSchedule[[#This Row],[PMT NO]]&lt;&gt;"",ScheduledPayment,"")</f>
        <v/>
      </c>
      <c r="F24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4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46" s="14" t="str">
        <f ca="1">IF(PaymentSchedule[[#This Row],[PMT NO]]&lt;&gt;"",PaymentSchedule[[#This Row],[TOTAL PAYMENT]]-PaymentSchedule[[#This Row],[INTEREST]],"")</f>
        <v/>
      </c>
      <c r="I246" s="14" t="str">
        <f ca="1">IF(PaymentSchedule[[#This Row],[PMT NO]]&lt;&gt;"",PaymentSchedule[[#This Row],[BEGINNING BALANCE]]*(InterestRate/PaymentsPerYear),"")</f>
        <v/>
      </c>
      <c r="J246" s="14" t="str">
        <f ca="1">IF(PaymentSchedule[[#This Row],[PMT NO]]&lt;&gt;"",IF(PaymentSchedule[[#This Row],[SCHEDULED PAYMENT]]+PaymentSchedule[[#This Row],[EXTRA PAYMENT]]&lt;=PaymentSchedule[[#This Row],[BEGINNING BALANCE]],PaymentSchedule[[#This Row],[BEGINNING BALANCE]]-PaymentSchedule[[#This Row],[PRINCIPAL]],0),"")</f>
        <v/>
      </c>
      <c r="K246" s="14" t="str">
        <f ca="1">IF(PaymentSchedule[[#This Row],[PMT NO]]&lt;&gt;"",SUM(INDEX(PaymentSchedule[INTEREST],1,1):PaymentSchedule[[#This Row],[INTEREST]]),"")</f>
        <v/>
      </c>
      <c r="L246" s="25">
        <f t="shared" si="10"/>
        <v>0</v>
      </c>
      <c r="M246" s="25">
        <f t="shared" si="11"/>
        <v>0</v>
      </c>
      <c r="N246" s="25">
        <f t="shared" si="12"/>
        <v>0</v>
      </c>
      <c r="O246" s="25" t="e">
        <f ca="1">PaymentSchedule[[#This Row],[HOA]]+PaymentSchedule[[#This Row],[TAXES]]+PaymentSchedule[[#This Row],[INSURANCE]]+PaymentSchedule[[#This Row],[TOTAL PAYMENT]]</f>
        <v>#VALUE!</v>
      </c>
      <c r="P246" s="25" t="e">
        <f ca="1">P245+PaymentSchedule[[#This Row],[TOTAL MONTHLY PAYMENTS]]</f>
        <v>#VALUE!</v>
      </c>
    </row>
    <row r="247" spans="2:16">
      <c r="B247" s="10" t="str">
        <f ca="1">IF(LoanIsGood,IF(ROW()-ROW(PaymentSchedule[[#Headers],[PMT NO]])&gt;ScheduledNumberOfPayments,"",ROW()-ROW(PaymentSchedule[[#Headers],[PMT NO]])),"")</f>
        <v/>
      </c>
      <c r="C247" s="12" t="str">
        <f ca="1">IF(PaymentSchedule[[#This Row],[PMT NO]]&lt;&gt;"",EOMONTH(LoanStartDate,ROW(PaymentSchedule[[#This Row],[PMT NO]])-ROW(PaymentSchedule[[#Headers],[PMT NO]])-2)+DAY(LoanStartDate),"")</f>
        <v/>
      </c>
      <c r="D247" s="14" t="str">
        <f ca="1">IF(PaymentSchedule[[#This Row],[PMT NO]]&lt;&gt;"",IF(ROW()-ROW(PaymentSchedule[[#Headers],[BEGINNING BALANCE]])=1,LoanAmount,INDEX(PaymentSchedule[ENDING BALANCE],ROW()-ROW(PaymentSchedule[[#Headers],[BEGINNING BALANCE]])-1)),"")</f>
        <v/>
      </c>
      <c r="E247" s="14" t="str">
        <f ca="1">IF(PaymentSchedule[[#This Row],[PMT NO]]&lt;&gt;"",ScheduledPayment,"")</f>
        <v/>
      </c>
      <c r="F24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4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47" s="14" t="str">
        <f ca="1">IF(PaymentSchedule[[#This Row],[PMT NO]]&lt;&gt;"",PaymentSchedule[[#This Row],[TOTAL PAYMENT]]-PaymentSchedule[[#This Row],[INTEREST]],"")</f>
        <v/>
      </c>
      <c r="I247" s="14" t="str">
        <f ca="1">IF(PaymentSchedule[[#This Row],[PMT NO]]&lt;&gt;"",PaymentSchedule[[#This Row],[BEGINNING BALANCE]]*(InterestRate/PaymentsPerYear),"")</f>
        <v/>
      </c>
      <c r="J247" s="14" t="str">
        <f ca="1">IF(PaymentSchedule[[#This Row],[PMT NO]]&lt;&gt;"",IF(PaymentSchedule[[#This Row],[SCHEDULED PAYMENT]]+PaymentSchedule[[#This Row],[EXTRA PAYMENT]]&lt;=PaymentSchedule[[#This Row],[BEGINNING BALANCE]],PaymentSchedule[[#This Row],[BEGINNING BALANCE]]-PaymentSchedule[[#This Row],[PRINCIPAL]],0),"")</f>
        <v/>
      </c>
      <c r="K247" s="14" t="str">
        <f ca="1">IF(PaymentSchedule[[#This Row],[PMT NO]]&lt;&gt;"",SUM(INDEX(PaymentSchedule[INTEREST],1,1):PaymentSchedule[[#This Row],[INTEREST]]),"")</f>
        <v/>
      </c>
      <c r="L247" s="25">
        <f t="shared" si="10"/>
        <v>0</v>
      </c>
      <c r="M247" s="25">
        <f t="shared" si="11"/>
        <v>0</v>
      </c>
      <c r="N247" s="25">
        <f t="shared" si="12"/>
        <v>0</v>
      </c>
      <c r="O247" s="25" t="e">
        <f ca="1">PaymentSchedule[[#This Row],[HOA]]+PaymentSchedule[[#This Row],[TAXES]]+PaymentSchedule[[#This Row],[INSURANCE]]+PaymentSchedule[[#This Row],[TOTAL PAYMENT]]</f>
        <v>#VALUE!</v>
      </c>
      <c r="P247" s="25" t="e">
        <f ca="1">P246+PaymentSchedule[[#This Row],[TOTAL MONTHLY PAYMENTS]]</f>
        <v>#VALUE!</v>
      </c>
    </row>
    <row r="248" spans="2:16">
      <c r="B248" s="10" t="str">
        <f ca="1">IF(LoanIsGood,IF(ROW()-ROW(PaymentSchedule[[#Headers],[PMT NO]])&gt;ScheduledNumberOfPayments,"",ROW()-ROW(PaymentSchedule[[#Headers],[PMT NO]])),"")</f>
        <v/>
      </c>
      <c r="C248" s="12" t="str">
        <f ca="1">IF(PaymentSchedule[[#This Row],[PMT NO]]&lt;&gt;"",EOMONTH(LoanStartDate,ROW(PaymentSchedule[[#This Row],[PMT NO]])-ROW(PaymentSchedule[[#Headers],[PMT NO]])-2)+DAY(LoanStartDate),"")</f>
        <v/>
      </c>
      <c r="D248" s="14" t="str">
        <f ca="1">IF(PaymentSchedule[[#This Row],[PMT NO]]&lt;&gt;"",IF(ROW()-ROW(PaymentSchedule[[#Headers],[BEGINNING BALANCE]])=1,LoanAmount,INDEX(PaymentSchedule[ENDING BALANCE],ROW()-ROW(PaymentSchedule[[#Headers],[BEGINNING BALANCE]])-1)),"")</f>
        <v/>
      </c>
      <c r="E248" s="14" t="str">
        <f ca="1">IF(PaymentSchedule[[#This Row],[PMT NO]]&lt;&gt;"",ScheduledPayment,"")</f>
        <v/>
      </c>
      <c r="F24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4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48" s="14" t="str">
        <f ca="1">IF(PaymentSchedule[[#This Row],[PMT NO]]&lt;&gt;"",PaymentSchedule[[#This Row],[TOTAL PAYMENT]]-PaymentSchedule[[#This Row],[INTEREST]],"")</f>
        <v/>
      </c>
      <c r="I248" s="14" t="str">
        <f ca="1">IF(PaymentSchedule[[#This Row],[PMT NO]]&lt;&gt;"",PaymentSchedule[[#This Row],[BEGINNING BALANCE]]*(InterestRate/PaymentsPerYear),"")</f>
        <v/>
      </c>
      <c r="J248" s="14" t="str">
        <f ca="1">IF(PaymentSchedule[[#This Row],[PMT NO]]&lt;&gt;"",IF(PaymentSchedule[[#This Row],[SCHEDULED PAYMENT]]+PaymentSchedule[[#This Row],[EXTRA PAYMENT]]&lt;=PaymentSchedule[[#This Row],[BEGINNING BALANCE]],PaymentSchedule[[#This Row],[BEGINNING BALANCE]]-PaymentSchedule[[#This Row],[PRINCIPAL]],0),"")</f>
        <v/>
      </c>
      <c r="K248" s="14" t="str">
        <f ca="1">IF(PaymentSchedule[[#This Row],[PMT NO]]&lt;&gt;"",SUM(INDEX(PaymentSchedule[INTEREST],1,1):PaymentSchedule[[#This Row],[INTEREST]]),"")</f>
        <v/>
      </c>
      <c r="L248" s="25">
        <f t="shared" si="10"/>
        <v>0</v>
      </c>
      <c r="M248" s="25">
        <f t="shared" si="11"/>
        <v>0</v>
      </c>
      <c r="N248" s="25">
        <f t="shared" si="12"/>
        <v>0</v>
      </c>
      <c r="O248" s="25" t="e">
        <f ca="1">PaymentSchedule[[#This Row],[HOA]]+PaymentSchedule[[#This Row],[TAXES]]+PaymentSchedule[[#This Row],[INSURANCE]]+PaymentSchedule[[#This Row],[TOTAL PAYMENT]]</f>
        <v>#VALUE!</v>
      </c>
      <c r="P248" s="25" t="e">
        <f ca="1">P247+PaymentSchedule[[#This Row],[TOTAL MONTHLY PAYMENTS]]</f>
        <v>#VALUE!</v>
      </c>
    </row>
    <row r="249" spans="2:16">
      <c r="B249" s="10" t="str">
        <f ca="1">IF(LoanIsGood,IF(ROW()-ROW(PaymentSchedule[[#Headers],[PMT NO]])&gt;ScheduledNumberOfPayments,"",ROW()-ROW(PaymentSchedule[[#Headers],[PMT NO]])),"")</f>
        <v/>
      </c>
      <c r="C249" s="12" t="str">
        <f ca="1">IF(PaymentSchedule[[#This Row],[PMT NO]]&lt;&gt;"",EOMONTH(LoanStartDate,ROW(PaymentSchedule[[#This Row],[PMT NO]])-ROW(PaymentSchedule[[#Headers],[PMT NO]])-2)+DAY(LoanStartDate),"")</f>
        <v/>
      </c>
      <c r="D249" s="14" t="str">
        <f ca="1">IF(PaymentSchedule[[#This Row],[PMT NO]]&lt;&gt;"",IF(ROW()-ROW(PaymentSchedule[[#Headers],[BEGINNING BALANCE]])=1,LoanAmount,INDEX(PaymentSchedule[ENDING BALANCE],ROW()-ROW(PaymentSchedule[[#Headers],[BEGINNING BALANCE]])-1)),"")</f>
        <v/>
      </c>
      <c r="E249" s="14" t="str">
        <f ca="1">IF(PaymentSchedule[[#This Row],[PMT NO]]&lt;&gt;"",ScheduledPayment,"")</f>
        <v/>
      </c>
      <c r="F24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4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49" s="14" t="str">
        <f ca="1">IF(PaymentSchedule[[#This Row],[PMT NO]]&lt;&gt;"",PaymentSchedule[[#This Row],[TOTAL PAYMENT]]-PaymentSchedule[[#This Row],[INTEREST]],"")</f>
        <v/>
      </c>
      <c r="I249" s="14" t="str">
        <f ca="1">IF(PaymentSchedule[[#This Row],[PMT NO]]&lt;&gt;"",PaymentSchedule[[#This Row],[BEGINNING BALANCE]]*(InterestRate/PaymentsPerYear),"")</f>
        <v/>
      </c>
      <c r="J249" s="14" t="str">
        <f ca="1">IF(PaymentSchedule[[#This Row],[PMT NO]]&lt;&gt;"",IF(PaymentSchedule[[#This Row],[SCHEDULED PAYMENT]]+PaymentSchedule[[#This Row],[EXTRA PAYMENT]]&lt;=PaymentSchedule[[#This Row],[BEGINNING BALANCE]],PaymentSchedule[[#This Row],[BEGINNING BALANCE]]-PaymentSchedule[[#This Row],[PRINCIPAL]],0),"")</f>
        <v/>
      </c>
      <c r="K249" s="14" t="str">
        <f ca="1">IF(PaymentSchedule[[#This Row],[PMT NO]]&lt;&gt;"",SUM(INDEX(PaymentSchedule[INTEREST],1,1):PaymentSchedule[[#This Row],[INTEREST]]),"")</f>
        <v/>
      </c>
      <c r="L249" s="25">
        <f t="shared" si="10"/>
        <v>0</v>
      </c>
      <c r="M249" s="25">
        <f t="shared" si="11"/>
        <v>0</v>
      </c>
      <c r="N249" s="25">
        <f t="shared" si="12"/>
        <v>0</v>
      </c>
      <c r="O249" s="25" t="e">
        <f ca="1">PaymentSchedule[[#This Row],[HOA]]+PaymentSchedule[[#This Row],[TAXES]]+PaymentSchedule[[#This Row],[INSURANCE]]+PaymentSchedule[[#This Row],[TOTAL PAYMENT]]</f>
        <v>#VALUE!</v>
      </c>
      <c r="P249" s="25" t="e">
        <f ca="1">P248+PaymentSchedule[[#This Row],[TOTAL MONTHLY PAYMENTS]]</f>
        <v>#VALUE!</v>
      </c>
    </row>
    <row r="250" spans="2:16">
      <c r="B250" s="10" t="str">
        <f ca="1">IF(LoanIsGood,IF(ROW()-ROW(PaymentSchedule[[#Headers],[PMT NO]])&gt;ScheduledNumberOfPayments,"",ROW()-ROW(PaymentSchedule[[#Headers],[PMT NO]])),"")</f>
        <v/>
      </c>
      <c r="C250" s="12" t="str">
        <f ca="1">IF(PaymentSchedule[[#This Row],[PMT NO]]&lt;&gt;"",EOMONTH(LoanStartDate,ROW(PaymentSchedule[[#This Row],[PMT NO]])-ROW(PaymentSchedule[[#Headers],[PMT NO]])-2)+DAY(LoanStartDate),"")</f>
        <v/>
      </c>
      <c r="D250" s="14" t="str">
        <f ca="1">IF(PaymentSchedule[[#This Row],[PMT NO]]&lt;&gt;"",IF(ROW()-ROW(PaymentSchedule[[#Headers],[BEGINNING BALANCE]])=1,LoanAmount,INDEX(PaymentSchedule[ENDING BALANCE],ROW()-ROW(PaymentSchedule[[#Headers],[BEGINNING BALANCE]])-1)),"")</f>
        <v/>
      </c>
      <c r="E250" s="14" t="str">
        <f ca="1">IF(PaymentSchedule[[#This Row],[PMT NO]]&lt;&gt;"",ScheduledPayment,"")</f>
        <v/>
      </c>
      <c r="F25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5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50" s="14" t="str">
        <f ca="1">IF(PaymentSchedule[[#This Row],[PMT NO]]&lt;&gt;"",PaymentSchedule[[#This Row],[TOTAL PAYMENT]]-PaymentSchedule[[#This Row],[INTEREST]],"")</f>
        <v/>
      </c>
      <c r="I250" s="14" t="str">
        <f ca="1">IF(PaymentSchedule[[#This Row],[PMT NO]]&lt;&gt;"",PaymentSchedule[[#This Row],[BEGINNING BALANCE]]*(InterestRate/PaymentsPerYear),"")</f>
        <v/>
      </c>
      <c r="J250" s="14" t="str">
        <f ca="1">IF(PaymentSchedule[[#This Row],[PMT NO]]&lt;&gt;"",IF(PaymentSchedule[[#This Row],[SCHEDULED PAYMENT]]+PaymentSchedule[[#This Row],[EXTRA PAYMENT]]&lt;=PaymentSchedule[[#This Row],[BEGINNING BALANCE]],PaymentSchedule[[#This Row],[BEGINNING BALANCE]]-PaymentSchedule[[#This Row],[PRINCIPAL]],0),"")</f>
        <v/>
      </c>
      <c r="K250" s="14" t="str">
        <f ca="1">IF(PaymentSchedule[[#This Row],[PMT NO]]&lt;&gt;"",SUM(INDEX(PaymentSchedule[INTEREST],1,1):PaymentSchedule[[#This Row],[INTEREST]]),"")</f>
        <v/>
      </c>
      <c r="L250" s="25">
        <f t="shared" si="10"/>
        <v>0</v>
      </c>
      <c r="M250" s="25">
        <f t="shared" si="11"/>
        <v>0</v>
      </c>
      <c r="N250" s="25">
        <f t="shared" si="12"/>
        <v>0</v>
      </c>
      <c r="O250" s="25" t="e">
        <f ca="1">PaymentSchedule[[#This Row],[HOA]]+PaymentSchedule[[#This Row],[TAXES]]+PaymentSchedule[[#This Row],[INSURANCE]]+PaymentSchedule[[#This Row],[TOTAL PAYMENT]]</f>
        <v>#VALUE!</v>
      </c>
      <c r="P250" s="25" t="e">
        <f ca="1">P249+PaymentSchedule[[#This Row],[TOTAL MONTHLY PAYMENTS]]</f>
        <v>#VALUE!</v>
      </c>
    </row>
    <row r="251" spans="2:16">
      <c r="B251" s="10" t="str">
        <f ca="1">IF(LoanIsGood,IF(ROW()-ROW(PaymentSchedule[[#Headers],[PMT NO]])&gt;ScheduledNumberOfPayments,"",ROW()-ROW(PaymentSchedule[[#Headers],[PMT NO]])),"")</f>
        <v/>
      </c>
      <c r="C251" s="12" t="str">
        <f ca="1">IF(PaymentSchedule[[#This Row],[PMT NO]]&lt;&gt;"",EOMONTH(LoanStartDate,ROW(PaymentSchedule[[#This Row],[PMT NO]])-ROW(PaymentSchedule[[#Headers],[PMT NO]])-2)+DAY(LoanStartDate),"")</f>
        <v/>
      </c>
      <c r="D251" s="14" t="str">
        <f ca="1">IF(PaymentSchedule[[#This Row],[PMT NO]]&lt;&gt;"",IF(ROW()-ROW(PaymentSchedule[[#Headers],[BEGINNING BALANCE]])=1,LoanAmount,INDEX(PaymentSchedule[ENDING BALANCE],ROW()-ROW(PaymentSchedule[[#Headers],[BEGINNING BALANCE]])-1)),"")</f>
        <v/>
      </c>
      <c r="E251" s="14" t="str">
        <f ca="1">IF(PaymentSchedule[[#This Row],[PMT NO]]&lt;&gt;"",ScheduledPayment,"")</f>
        <v/>
      </c>
      <c r="F25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5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51" s="14" t="str">
        <f ca="1">IF(PaymentSchedule[[#This Row],[PMT NO]]&lt;&gt;"",PaymentSchedule[[#This Row],[TOTAL PAYMENT]]-PaymentSchedule[[#This Row],[INTEREST]],"")</f>
        <v/>
      </c>
      <c r="I251" s="14" t="str">
        <f ca="1">IF(PaymentSchedule[[#This Row],[PMT NO]]&lt;&gt;"",PaymentSchedule[[#This Row],[BEGINNING BALANCE]]*(InterestRate/PaymentsPerYear),"")</f>
        <v/>
      </c>
      <c r="J251" s="14" t="str">
        <f ca="1">IF(PaymentSchedule[[#This Row],[PMT NO]]&lt;&gt;"",IF(PaymentSchedule[[#This Row],[SCHEDULED PAYMENT]]+PaymentSchedule[[#This Row],[EXTRA PAYMENT]]&lt;=PaymentSchedule[[#This Row],[BEGINNING BALANCE]],PaymentSchedule[[#This Row],[BEGINNING BALANCE]]-PaymentSchedule[[#This Row],[PRINCIPAL]],0),"")</f>
        <v/>
      </c>
      <c r="K251" s="14" t="str">
        <f ca="1">IF(PaymentSchedule[[#This Row],[PMT NO]]&lt;&gt;"",SUM(INDEX(PaymentSchedule[INTEREST],1,1):PaymentSchedule[[#This Row],[INTEREST]]),"")</f>
        <v/>
      </c>
      <c r="L251" s="25">
        <f t="shared" si="10"/>
        <v>0</v>
      </c>
      <c r="M251" s="25">
        <f t="shared" si="11"/>
        <v>0</v>
      </c>
      <c r="N251" s="25">
        <f t="shared" si="12"/>
        <v>0</v>
      </c>
      <c r="O251" s="25" t="e">
        <f ca="1">PaymentSchedule[[#This Row],[HOA]]+PaymentSchedule[[#This Row],[TAXES]]+PaymentSchedule[[#This Row],[INSURANCE]]+PaymentSchedule[[#This Row],[TOTAL PAYMENT]]</f>
        <v>#VALUE!</v>
      </c>
      <c r="P251" s="25" t="e">
        <f ca="1">P250+PaymentSchedule[[#This Row],[TOTAL MONTHLY PAYMENTS]]</f>
        <v>#VALUE!</v>
      </c>
    </row>
    <row r="252" spans="2:16">
      <c r="B252" s="10" t="str">
        <f ca="1">IF(LoanIsGood,IF(ROW()-ROW(PaymentSchedule[[#Headers],[PMT NO]])&gt;ScheduledNumberOfPayments,"",ROW()-ROW(PaymentSchedule[[#Headers],[PMT NO]])),"")</f>
        <v/>
      </c>
      <c r="C252" s="12" t="str">
        <f ca="1">IF(PaymentSchedule[[#This Row],[PMT NO]]&lt;&gt;"",EOMONTH(LoanStartDate,ROW(PaymentSchedule[[#This Row],[PMT NO]])-ROW(PaymentSchedule[[#Headers],[PMT NO]])-2)+DAY(LoanStartDate),"")</f>
        <v/>
      </c>
      <c r="D252" s="14" t="str">
        <f ca="1">IF(PaymentSchedule[[#This Row],[PMT NO]]&lt;&gt;"",IF(ROW()-ROW(PaymentSchedule[[#Headers],[BEGINNING BALANCE]])=1,LoanAmount,INDEX(PaymentSchedule[ENDING BALANCE],ROW()-ROW(PaymentSchedule[[#Headers],[BEGINNING BALANCE]])-1)),"")</f>
        <v/>
      </c>
      <c r="E252" s="14" t="str">
        <f ca="1">IF(PaymentSchedule[[#This Row],[PMT NO]]&lt;&gt;"",ScheduledPayment,"")</f>
        <v/>
      </c>
      <c r="F25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5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52" s="14" t="str">
        <f ca="1">IF(PaymentSchedule[[#This Row],[PMT NO]]&lt;&gt;"",PaymentSchedule[[#This Row],[TOTAL PAYMENT]]-PaymentSchedule[[#This Row],[INTEREST]],"")</f>
        <v/>
      </c>
      <c r="I252" s="14" t="str">
        <f ca="1">IF(PaymentSchedule[[#This Row],[PMT NO]]&lt;&gt;"",PaymentSchedule[[#This Row],[BEGINNING BALANCE]]*(InterestRate/PaymentsPerYear),"")</f>
        <v/>
      </c>
      <c r="J252" s="14" t="str">
        <f ca="1">IF(PaymentSchedule[[#This Row],[PMT NO]]&lt;&gt;"",IF(PaymentSchedule[[#This Row],[SCHEDULED PAYMENT]]+PaymentSchedule[[#This Row],[EXTRA PAYMENT]]&lt;=PaymentSchedule[[#This Row],[BEGINNING BALANCE]],PaymentSchedule[[#This Row],[BEGINNING BALANCE]]-PaymentSchedule[[#This Row],[PRINCIPAL]],0),"")</f>
        <v/>
      </c>
      <c r="K252" s="14" t="str">
        <f ca="1">IF(PaymentSchedule[[#This Row],[PMT NO]]&lt;&gt;"",SUM(INDEX(PaymentSchedule[INTEREST],1,1):PaymentSchedule[[#This Row],[INTEREST]]),"")</f>
        <v/>
      </c>
      <c r="L252" s="25">
        <f t="shared" si="10"/>
        <v>0</v>
      </c>
      <c r="M252" s="25">
        <f t="shared" si="11"/>
        <v>0</v>
      </c>
      <c r="N252" s="25">
        <f t="shared" si="12"/>
        <v>0</v>
      </c>
      <c r="O252" s="25" t="e">
        <f ca="1">PaymentSchedule[[#This Row],[HOA]]+PaymentSchedule[[#This Row],[TAXES]]+PaymentSchedule[[#This Row],[INSURANCE]]+PaymentSchedule[[#This Row],[TOTAL PAYMENT]]</f>
        <v>#VALUE!</v>
      </c>
      <c r="P252" s="25" t="e">
        <f ca="1">P251+PaymentSchedule[[#This Row],[TOTAL MONTHLY PAYMENTS]]</f>
        <v>#VALUE!</v>
      </c>
    </row>
    <row r="253" spans="2:16">
      <c r="B253" s="10" t="str">
        <f ca="1">IF(LoanIsGood,IF(ROW()-ROW(PaymentSchedule[[#Headers],[PMT NO]])&gt;ScheduledNumberOfPayments,"",ROW()-ROW(PaymentSchedule[[#Headers],[PMT NO]])),"")</f>
        <v/>
      </c>
      <c r="C253" s="12" t="str">
        <f ca="1">IF(PaymentSchedule[[#This Row],[PMT NO]]&lt;&gt;"",EOMONTH(LoanStartDate,ROW(PaymentSchedule[[#This Row],[PMT NO]])-ROW(PaymentSchedule[[#Headers],[PMT NO]])-2)+DAY(LoanStartDate),"")</f>
        <v/>
      </c>
      <c r="D253" s="14" t="str">
        <f ca="1">IF(PaymentSchedule[[#This Row],[PMT NO]]&lt;&gt;"",IF(ROW()-ROW(PaymentSchedule[[#Headers],[BEGINNING BALANCE]])=1,LoanAmount,INDEX(PaymentSchedule[ENDING BALANCE],ROW()-ROW(PaymentSchedule[[#Headers],[BEGINNING BALANCE]])-1)),"")</f>
        <v/>
      </c>
      <c r="E253" s="14" t="str">
        <f ca="1">IF(PaymentSchedule[[#This Row],[PMT NO]]&lt;&gt;"",ScheduledPayment,"")</f>
        <v/>
      </c>
      <c r="F25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5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53" s="14" t="str">
        <f ca="1">IF(PaymentSchedule[[#This Row],[PMT NO]]&lt;&gt;"",PaymentSchedule[[#This Row],[TOTAL PAYMENT]]-PaymentSchedule[[#This Row],[INTEREST]],"")</f>
        <v/>
      </c>
      <c r="I253" s="14" t="str">
        <f ca="1">IF(PaymentSchedule[[#This Row],[PMT NO]]&lt;&gt;"",PaymentSchedule[[#This Row],[BEGINNING BALANCE]]*(InterestRate/PaymentsPerYear),"")</f>
        <v/>
      </c>
      <c r="J253" s="14" t="str">
        <f ca="1">IF(PaymentSchedule[[#This Row],[PMT NO]]&lt;&gt;"",IF(PaymentSchedule[[#This Row],[SCHEDULED PAYMENT]]+PaymentSchedule[[#This Row],[EXTRA PAYMENT]]&lt;=PaymentSchedule[[#This Row],[BEGINNING BALANCE]],PaymentSchedule[[#This Row],[BEGINNING BALANCE]]-PaymentSchedule[[#This Row],[PRINCIPAL]],0),"")</f>
        <v/>
      </c>
      <c r="K253" s="14" t="str">
        <f ca="1">IF(PaymentSchedule[[#This Row],[PMT NO]]&lt;&gt;"",SUM(INDEX(PaymentSchedule[INTEREST],1,1):PaymentSchedule[[#This Row],[INTEREST]]),"")</f>
        <v/>
      </c>
      <c r="L253" s="25">
        <f t="shared" si="10"/>
        <v>0</v>
      </c>
      <c r="M253" s="25">
        <f t="shared" si="11"/>
        <v>0</v>
      </c>
      <c r="N253" s="25">
        <f t="shared" si="12"/>
        <v>0</v>
      </c>
      <c r="O253" s="25" t="e">
        <f ca="1">PaymentSchedule[[#This Row],[HOA]]+PaymentSchedule[[#This Row],[TAXES]]+PaymentSchedule[[#This Row],[INSURANCE]]+PaymentSchedule[[#This Row],[TOTAL PAYMENT]]</f>
        <v>#VALUE!</v>
      </c>
      <c r="P253" s="25" t="e">
        <f ca="1">P252+PaymentSchedule[[#This Row],[TOTAL MONTHLY PAYMENTS]]</f>
        <v>#VALUE!</v>
      </c>
    </row>
    <row r="254" spans="2:16">
      <c r="B254" s="10" t="str">
        <f ca="1">IF(LoanIsGood,IF(ROW()-ROW(PaymentSchedule[[#Headers],[PMT NO]])&gt;ScheduledNumberOfPayments,"",ROW()-ROW(PaymentSchedule[[#Headers],[PMT NO]])),"")</f>
        <v/>
      </c>
      <c r="C254" s="12" t="str">
        <f ca="1">IF(PaymentSchedule[[#This Row],[PMT NO]]&lt;&gt;"",EOMONTH(LoanStartDate,ROW(PaymentSchedule[[#This Row],[PMT NO]])-ROW(PaymentSchedule[[#Headers],[PMT NO]])-2)+DAY(LoanStartDate),"")</f>
        <v/>
      </c>
      <c r="D254" s="14" t="str">
        <f ca="1">IF(PaymentSchedule[[#This Row],[PMT NO]]&lt;&gt;"",IF(ROW()-ROW(PaymentSchedule[[#Headers],[BEGINNING BALANCE]])=1,LoanAmount,INDEX(PaymentSchedule[ENDING BALANCE],ROW()-ROW(PaymentSchedule[[#Headers],[BEGINNING BALANCE]])-1)),"")</f>
        <v/>
      </c>
      <c r="E254" s="14" t="str">
        <f ca="1">IF(PaymentSchedule[[#This Row],[PMT NO]]&lt;&gt;"",ScheduledPayment,"")</f>
        <v/>
      </c>
      <c r="F25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5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54" s="14" t="str">
        <f ca="1">IF(PaymentSchedule[[#This Row],[PMT NO]]&lt;&gt;"",PaymentSchedule[[#This Row],[TOTAL PAYMENT]]-PaymentSchedule[[#This Row],[INTEREST]],"")</f>
        <v/>
      </c>
      <c r="I254" s="14" t="str">
        <f ca="1">IF(PaymentSchedule[[#This Row],[PMT NO]]&lt;&gt;"",PaymentSchedule[[#This Row],[BEGINNING BALANCE]]*(InterestRate/PaymentsPerYear),"")</f>
        <v/>
      </c>
      <c r="J254" s="14" t="str">
        <f ca="1">IF(PaymentSchedule[[#This Row],[PMT NO]]&lt;&gt;"",IF(PaymentSchedule[[#This Row],[SCHEDULED PAYMENT]]+PaymentSchedule[[#This Row],[EXTRA PAYMENT]]&lt;=PaymentSchedule[[#This Row],[BEGINNING BALANCE]],PaymentSchedule[[#This Row],[BEGINNING BALANCE]]-PaymentSchedule[[#This Row],[PRINCIPAL]],0),"")</f>
        <v/>
      </c>
      <c r="K254" s="14" t="str">
        <f ca="1">IF(PaymentSchedule[[#This Row],[PMT NO]]&lt;&gt;"",SUM(INDEX(PaymentSchedule[INTEREST],1,1):PaymentSchedule[[#This Row],[INTEREST]]),"")</f>
        <v/>
      </c>
      <c r="L254" s="25">
        <f t="shared" si="10"/>
        <v>0</v>
      </c>
      <c r="M254" s="25">
        <f t="shared" si="11"/>
        <v>0</v>
      </c>
      <c r="N254" s="25">
        <f t="shared" si="12"/>
        <v>0</v>
      </c>
      <c r="O254" s="25" t="e">
        <f ca="1">PaymentSchedule[[#This Row],[HOA]]+PaymentSchedule[[#This Row],[TAXES]]+PaymentSchedule[[#This Row],[INSURANCE]]+PaymentSchedule[[#This Row],[TOTAL PAYMENT]]</f>
        <v>#VALUE!</v>
      </c>
      <c r="P254" s="25" t="e">
        <f ca="1">P253+PaymentSchedule[[#This Row],[TOTAL MONTHLY PAYMENTS]]</f>
        <v>#VALUE!</v>
      </c>
    </row>
    <row r="255" spans="2:16">
      <c r="B255" s="10" t="str">
        <f ca="1">IF(LoanIsGood,IF(ROW()-ROW(PaymentSchedule[[#Headers],[PMT NO]])&gt;ScheduledNumberOfPayments,"",ROW()-ROW(PaymentSchedule[[#Headers],[PMT NO]])),"")</f>
        <v/>
      </c>
      <c r="C255" s="12" t="str">
        <f ca="1">IF(PaymentSchedule[[#This Row],[PMT NO]]&lt;&gt;"",EOMONTH(LoanStartDate,ROW(PaymentSchedule[[#This Row],[PMT NO]])-ROW(PaymentSchedule[[#Headers],[PMT NO]])-2)+DAY(LoanStartDate),"")</f>
        <v/>
      </c>
      <c r="D255" s="14" t="str">
        <f ca="1">IF(PaymentSchedule[[#This Row],[PMT NO]]&lt;&gt;"",IF(ROW()-ROW(PaymentSchedule[[#Headers],[BEGINNING BALANCE]])=1,LoanAmount,INDEX(PaymentSchedule[ENDING BALANCE],ROW()-ROW(PaymentSchedule[[#Headers],[BEGINNING BALANCE]])-1)),"")</f>
        <v/>
      </c>
      <c r="E255" s="14" t="str">
        <f ca="1">IF(PaymentSchedule[[#This Row],[PMT NO]]&lt;&gt;"",ScheduledPayment,"")</f>
        <v/>
      </c>
      <c r="F25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5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55" s="14" t="str">
        <f ca="1">IF(PaymentSchedule[[#This Row],[PMT NO]]&lt;&gt;"",PaymentSchedule[[#This Row],[TOTAL PAYMENT]]-PaymentSchedule[[#This Row],[INTEREST]],"")</f>
        <v/>
      </c>
      <c r="I255" s="14" t="str">
        <f ca="1">IF(PaymentSchedule[[#This Row],[PMT NO]]&lt;&gt;"",PaymentSchedule[[#This Row],[BEGINNING BALANCE]]*(InterestRate/PaymentsPerYear),"")</f>
        <v/>
      </c>
      <c r="J255" s="14" t="str">
        <f ca="1">IF(PaymentSchedule[[#This Row],[PMT NO]]&lt;&gt;"",IF(PaymentSchedule[[#This Row],[SCHEDULED PAYMENT]]+PaymentSchedule[[#This Row],[EXTRA PAYMENT]]&lt;=PaymentSchedule[[#This Row],[BEGINNING BALANCE]],PaymentSchedule[[#This Row],[BEGINNING BALANCE]]-PaymentSchedule[[#This Row],[PRINCIPAL]],0),"")</f>
        <v/>
      </c>
      <c r="K255" s="14" t="str">
        <f ca="1">IF(PaymentSchedule[[#This Row],[PMT NO]]&lt;&gt;"",SUM(INDEX(PaymentSchedule[INTEREST],1,1):PaymentSchedule[[#This Row],[INTEREST]]),"")</f>
        <v/>
      </c>
      <c r="L255" s="25">
        <f t="shared" si="10"/>
        <v>0</v>
      </c>
      <c r="M255" s="25">
        <f t="shared" si="11"/>
        <v>0</v>
      </c>
      <c r="N255" s="25">
        <f t="shared" si="12"/>
        <v>0</v>
      </c>
      <c r="O255" s="25" t="e">
        <f ca="1">PaymentSchedule[[#This Row],[HOA]]+PaymentSchedule[[#This Row],[TAXES]]+PaymentSchedule[[#This Row],[INSURANCE]]+PaymentSchedule[[#This Row],[TOTAL PAYMENT]]</f>
        <v>#VALUE!</v>
      </c>
      <c r="P255" s="25" t="e">
        <f ca="1">P254+PaymentSchedule[[#This Row],[TOTAL MONTHLY PAYMENTS]]</f>
        <v>#VALUE!</v>
      </c>
    </row>
    <row r="256" spans="2:16">
      <c r="B256" s="10" t="str">
        <f ca="1">IF(LoanIsGood,IF(ROW()-ROW(PaymentSchedule[[#Headers],[PMT NO]])&gt;ScheduledNumberOfPayments,"",ROW()-ROW(PaymentSchedule[[#Headers],[PMT NO]])),"")</f>
        <v/>
      </c>
      <c r="C256" s="12" t="str">
        <f ca="1">IF(PaymentSchedule[[#This Row],[PMT NO]]&lt;&gt;"",EOMONTH(LoanStartDate,ROW(PaymentSchedule[[#This Row],[PMT NO]])-ROW(PaymentSchedule[[#Headers],[PMT NO]])-2)+DAY(LoanStartDate),"")</f>
        <v/>
      </c>
      <c r="D256" s="14" t="str">
        <f ca="1">IF(PaymentSchedule[[#This Row],[PMT NO]]&lt;&gt;"",IF(ROW()-ROW(PaymentSchedule[[#Headers],[BEGINNING BALANCE]])=1,LoanAmount,INDEX(PaymentSchedule[ENDING BALANCE],ROW()-ROW(PaymentSchedule[[#Headers],[BEGINNING BALANCE]])-1)),"")</f>
        <v/>
      </c>
      <c r="E256" s="14" t="str">
        <f ca="1">IF(PaymentSchedule[[#This Row],[PMT NO]]&lt;&gt;"",ScheduledPayment,"")</f>
        <v/>
      </c>
      <c r="F25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5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56" s="14" t="str">
        <f ca="1">IF(PaymentSchedule[[#This Row],[PMT NO]]&lt;&gt;"",PaymentSchedule[[#This Row],[TOTAL PAYMENT]]-PaymentSchedule[[#This Row],[INTEREST]],"")</f>
        <v/>
      </c>
      <c r="I256" s="14" t="str">
        <f ca="1">IF(PaymentSchedule[[#This Row],[PMT NO]]&lt;&gt;"",PaymentSchedule[[#This Row],[BEGINNING BALANCE]]*(InterestRate/PaymentsPerYear),"")</f>
        <v/>
      </c>
      <c r="J256" s="14" t="str">
        <f ca="1">IF(PaymentSchedule[[#This Row],[PMT NO]]&lt;&gt;"",IF(PaymentSchedule[[#This Row],[SCHEDULED PAYMENT]]+PaymentSchedule[[#This Row],[EXTRA PAYMENT]]&lt;=PaymentSchedule[[#This Row],[BEGINNING BALANCE]],PaymentSchedule[[#This Row],[BEGINNING BALANCE]]-PaymentSchedule[[#This Row],[PRINCIPAL]],0),"")</f>
        <v/>
      </c>
      <c r="K256" s="14" t="str">
        <f ca="1">IF(PaymentSchedule[[#This Row],[PMT NO]]&lt;&gt;"",SUM(INDEX(PaymentSchedule[INTEREST],1,1):PaymentSchedule[[#This Row],[INTEREST]]),"")</f>
        <v/>
      </c>
      <c r="L256" s="25">
        <f t="shared" si="10"/>
        <v>0</v>
      </c>
      <c r="M256" s="25">
        <f t="shared" si="11"/>
        <v>0</v>
      </c>
      <c r="N256" s="25">
        <f t="shared" si="12"/>
        <v>0</v>
      </c>
      <c r="O256" s="25" t="e">
        <f ca="1">PaymentSchedule[[#This Row],[HOA]]+PaymentSchedule[[#This Row],[TAXES]]+PaymentSchedule[[#This Row],[INSURANCE]]+PaymentSchedule[[#This Row],[TOTAL PAYMENT]]</f>
        <v>#VALUE!</v>
      </c>
      <c r="P256" s="25" t="e">
        <f ca="1">P255+PaymentSchedule[[#This Row],[TOTAL MONTHLY PAYMENTS]]</f>
        <v>#VALUE!</v>
      </c>
    </row>
    <row r="257" spans="2:16">
      <c r="B257" s="10" t="str">
        <f ca="1">IF(LoanIsGood,IF(ROW()-ROW(PaymentSchedule[[#Headers],[PMT NO]])&gt;ScheduledNumberOfPayments,"",ROW()-ROW(PaymentSchedule[[#Headers],[PMT NO]])),"")</f>
        <v/>
      </c>
      <c r="C257" s="12" t="str">
        <f ca="1">IF(PaymentSchedule[[#This Row],[PMT NO]]&lt;&gt;"",EOMONTH(LoanStartDate,ROW(PaymentSchedule[[#This Row],[PMT NO]])-ROW(PaymentSchedule[[#Headers],[PMT NO]])-2)+DAY(LoanStartDate),"")</f>
        <v/>
      </c>
      <c r="D257" s="14" t="str">
        <f ca="1">IF(PaymentSchedule[[#This Row],[PMT NO]]&lt;&gt;"",IF(ROW()-ROW(PaymentSchedule[[#Headers],[BEGINNING BALANCE]])=1,LoanAmount,INDEX(PaymentSchedule[ENDING BALANCE],ROW()-ROW(PaymentSchedule[[#Headers],[BEGINNING BALANCE]])-1)),"")</f>
        <v/>
      </c>
      <c r="E257" s="14" t="str">
        <f ca="1">IF(PaymentSchedule[[#This Row],[PMT NO]]&lt;&gt;"",ScheduledPayment,"")</f>
        <v/>
      </c>
      <c r="F25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5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57" s="14" t="str">
        <f ca="1">IF(PaymentSchedule[[#This Row],[PMT NO]]&lt;&gt;"",PaymentSchedule[[#This Row],[TOTAL PAYMENT]]-PaymentSchedule[[#This Row],[INTEREST]],"")</f>
        <v/>
      </c>
      <c r="I257" s="14" t="str">
        <f ca="1">IF(PaymentSchedule[[#This Row],[PMT NO]]&lt;&gt;"",PaymentSchedule[[#This Row],[BEGINNING BALANCE]]*(InterestRate/PaymentsPerYear),"")</f>
        <v/>
      </c>
      <c r="J257" s="14" t="str">
        <f ca="1">IF(PaymentSchedule[[#This Row],[PMT NO]]&lt;&gt;"",IF(PaymentSchedule[[#This Row],[SCHEDULED PAYMENT]]+PaymentSchedule[[#This Row],[EXTRA PAYMENT]]&lt;=PaymentSchedule[[#This Row],[BEGINNING BALANCE]],PaymentSchedule[[#This Row],[BEGINNING BALANCE]]-PaymentSchedule[[#This Row],[PRINCIPAL]],0),"")</f>
        <v/>
      </c>
      <c r="K257" s="14" t="str">
        <f ca="1">IF(PaymentSchedule[[#This Row],[PMT NO]]&lt;&gt;"",SUM(INDEX(PaymentSchedule[INTEREST],1,1):PaymentSchedule[[#This Row],[INTEREST]]),"")</f>
        <v/>
      </c>
      <c r="L257" s="25">
        <f t="shared" si="10"/>
        <v>0</v>
      </c>
      <c r="M257" s="25">
        <f t="shared" si="11"/>
        <v>0</v>
      </c>
      <c r="N257" s="25">
        <f t="shared" si="12"/>
        <v>0</v>
      </c>
      <c r="O257" s="25" t="e">
        <f ca="1">PaymentSchedule[[#This Row],[HOA]]+PaymentSchedule[[#This Row],[TAXES]]+PaymentSchedule[[#This Row],[INSURANCE]]+PaymentSchedule[[#This Row],[TOTAL PAYMENT]]</f>
        <v>#VALUE!</v>
      </c>
      <c r="P257" s="25" t="e">
        <f ca="1">P256+PaymentSchedule[[#This Row],[TOTAL MONTHLY PAYMENTS]]</f>
        <v>#VALUE!</v>
      </c>
    </row>
    <row r="258" spans="2:16">
      <c r="B258" s="10" t="str">
        <f ca="1">IF(LoanIsGood,IF(ROW()-ROW(PaymentSchedule[[#Headers],[PMT NO]])&gt;ScheduledNumberOfPayments,"",ROW()-ROW(PaymentSchedule[[#Headers],[PMT NO]])),"")</f>
        <v/>
      </c>
      <c r="C258" s="12" t="str">
        <f ca="1">IF(PaymentSchedule[[#This Row],[PMT NO]]&lt;&gt;"",EOMONTH(LoanStartDate,ROW(PaymentSchedule[[#This Row],[PMT NO]])-ROW(PaymentSchedule[[#Headers],[PMT NO]])-2)+DAY(LoanStartDate),"")</f>
        <v/>
      </c>
      <c r="D258" s="14" t="str">
        <f ca="1">IF(PaymentSchedule[[#This Row],[PMT NO]]&lt;&gt;"",IF(ROW()-ROW(PaymentSchedule[[#Headers],[BEGINNING BALANCE]])=1,LoanAmount,INDEX(PaymentSchedule[ENDING BALANCE],ROW()-ROW(PaymentSchedule[[#Headers],[BEGINNING BALANCE]])-1)),"")</f>
        <v/>
      </c>
      <c r="E258" s="14" t="str">
        <f ca="1">IF(PaymentSchedule[[#This Row],[PMT NO]]&lt;&gt;"",ScheduledPayment,"")</f>
        <v/>
      </c>
      <c r="F25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5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58" s="14" t="str">
        <f ca="1">IF(PaymentSchedule[[#This Row],[PMT NO]]&lt;&gt;"",PaymentSchedule[[#This Row],[TOTAL PAYMENT]]-PaymentSchedule[[#This Row],[INTEREST]],"")</f>
        <v/>
      </c>
      <c r="I258" s="14" t="str">
        <f ca="1">IF(PaymentSchedule[[#This Row],[PMT NO]]&lt;&gt;"",PaymentSchedule[[#This Row],[BEGINNING BALANCE]]*(InterestRate/PaymentsPerYear),"")</f>
        <v/>
      </c>
      <c r="J258" s="14" t="str">
        <f ca="1">IF(PaymentSchedule[[#This Row],[PMT NO]]&lt;&gt;"",IF(PaymentSchedule[[#This Row],[SCHEDULED PAYMENT]]+PaymentSchedule[[#This Row],[EXTRA PAYMENT]]&lt;=PaymentSchedule[[#This Row],[BEGINNING BALANCE]],PaymentSchedule[[#This Row],[BEGINNING BALANCE]]-PaymentSchedule[[#This Row],[PRINCIPAL]],0),"")</f>
        <v/>
      </c>
      <c r="K258" s="14" t="str">
        <f ca="1">IF(PaymentSchedule[[#This Row],[PMT NO]]&lt;&gt;"",SUM(INDEX(PaymentSchedule[INTEREST],1,1):PaymentSchedule[[#This Row],[INTEREST]]),"")</f>
        <v/>
      </c>
      <c r="L258" s="25">
        <f t="shared" si="10"/>
        <v>0</v>
      </c>
      <c r="M258" s="25">
        <f t="shared" si="11"/>
        <v>0</v>
      </c>
      <c r="N258" s="25">
        <f t="shared" si="12"/>
        <v>0</v>
      </c>
      <c r="O258" s="25" t="e">
        <f ca="1">PaymentSchedule[[#This Row],[HOA]]+PaymentSchedule[[#This Row],[TAXES]]+PaymentSchedule[[#This Row],[INSURANCE]]+PaymentSchedule[[#This Row],[TOTAL PAYMENT]]</f>
        <v>#VALUE!</v>
      </c>
      <c r="P258" s="25" t="e">
        <f ca="1">P257+PaymentSchedule[[#This Row],[TOTAL MONTHLY PAYMENTS]]</f>
        <v>#VALUE!</v>
      </c>
    </row>
    <row r="259" spans="2:16">
      <c r="B259" s="10" t="str">
        <f ca="1">IF(LoanIsGood,IF(ROW()-ROW(PaymentSchedule[[#Headers],[PMT NO]])&gt;ScheduledNumberOfPayments,"",ROW()-ROW(PaymentSchedule[[#Headers],[PMT NO]])),"")</f>
        <v/>
      </c>
      <c r="C259" s="12" t="str">
        <f ca="1">IF(PaymentSchedule[[#This Row],[PMT NO]]&lt;&gt;"",EOMONTH(LoanStartDate,ROW(PaymentSchedule[[#This Row],[PMT NO]])-ROW(PaymentSchedule[[#Headers],[PMT NO]])-2)+DAY(LoanStartDate),"")</f>
        <v/>
      </c>
      <c r="D259" s="14" t="str">
        <f ca="1">IF(PaymentSchedule[[#This Row],[PMT NO]]&lt;&gt;"",IF(ROW()-ROW(PaymentSchedule[[#Headers],[BEGINNING BALANCE]])=1,LoanAmount,INDEX(PaymentSchedule[ENDING BALANCE],ROW()-ROW(PaymentSchedule[[#Headers],[BEGINNING BALANCE]])-1)),"")</f>
        <v/>
      </c>
      <c r="E259" s="14" t="str">
        <f ca="1">IF(PaymentSchedule[[#This Row],[PMT NO]]&lt;&gt;"",ScheduledPayment,"")</f>
        <v/>
      </c>
      <c r="F25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5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59" s="14" t="str">
        <f ca="1">IF(PaymentSchedule[[#This Row],[PMT NO]]&lt;&gt;"",PaymentSchedule[[#This Row],[TOTAL PAYMENT]]-PaymentSchedule[[#This Row],[INTEREST]],"")</f>
        <v/>
      </c>
      <c r="I259" s="14" t="str">
        <f ca="1">IF(PaymentSchedule[[#This Row],[PMT NO]]&lt;&gt;"",PaymentSchedule[[#This Row],[BEGINNING BALANCE]]*(InterestRate/PaymentsPerYear),"")</f>
        <v/>
      </c>
      <c r="J259" s="14" t="str">
        <f ca="1">IF(PaymentSchedule[[#This Row],[PMT NO]]&lt;&gt;"",IF(PaymentSchedule[[#This Row],[SCHEDULED PAYMENT]]+PaymentSchedule[[#This Row],[EXTRA PAYMENT]]&lt;=PaymentSchedule[[#This Row],[BEGINNING BALANCE]],PaymentSchedule[[#This Row],[BEGINNING BALANCE]]-PaymentSchedule[[#This Row],[PRINCIPAL]],0),"")</f>
        <v/>
      </c>
      <c r="K259" s="14" t="str">
        <f ca="1">IF(PaymentSchedule[[#This Row],[PMT NO]]&lt;&gt;"",SUM(INDEX(PaymentSchedule[INTEREST],1,1):PaymentSchedule[[#This Row],[INTEREST]]),"")</f>
        <v/>
      </c>
      <c r="L259" s="25">
        <f t="shared" si="10"/>
        <v>0</v>
      </c>
      <c r="M259" s="25">
        <f t="shared" si="11"/>
        <v>0</v>
      </c>
      <c r="N259" s="25">
        <f t="shared" si="12"/>
        <v>0</v>
      </c>
      <c r="O259" s="25" t="e">
        <f ca="1">PaymentSchedule[[#This Row],[HOA]]+PaymentSchedule[[#This Row],[TAXES]]+PaymentSchedule[[#This Row],[INSURANCE]]+PaymentSchedule[[#This Row],[TOTAL PAYMENT]]</f>
        <v>#VALUE!</v>
      </c>
      <c r="P259" s="25" t="e">
        <f ca="1">P258+PaymentSchedule[[#This Row],[TOTAL MONTHLY PAYMENTS]]</f>
        <v>#VALUE!</v>
      </c>
    </row>
    <row r="260" spans="2:16">
      <c r="B260" s="10" t="str">
        <f ca="1">IF(LoanIsGood,IF(ROW()-ROW(PaymentSchedule[[#Headers],[PMT NO]])&gt;ScheduledNumberOfPayments,"",ROW()-ROW(PaymentSchedule[[#Headers],[PMT NO]])),"")</f>
        <v/>
      </c>
      <c r="C260" s="12" t="str">
        <f ca="1">IF(PaymentSchedule[[#This Row],[PMT NO]]&lt;&gt;"",EOMONTH(LoanStartDate,ROW(PaymentSchedule[[#This Row],[PMT NO]])-ROW(PaymentSchedule[[#Headers],[PMT NO]])-2)+DAY(LoanStartDate),"")</f>
        <v/>
      </c>
      <c r="D260" s="14" t="str">
        <f ca="1">IF(PaymentSchedule[[#This Row],[PMT NO]]&lt;&gt;"",IF(ROW()-ROW(PaymentSchedule[[#Headers],[BEGINNING BALANCE]])=1,LoanAmount,INDEX(PaymentSchedule[ENDING BALANCE],ROW()-ROW(PaymentSchedule[[#Headers],[BEGINNING BALANCE]])-1)),"")</f>
        <v/>
      </c>
      <c r="E260" s="14" t="str">
        <f ca="1">IF(PaymentSchedule[[#This Row],[PMT NO]]&lt;&gt;"",ScheduledPayment,"")</f>
        <v/>
      </c>
      <c r="F26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6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60" s="14" t="str">
        <f ca="1">IF(PaymentSchedule[[#This Row],[PMT NO]]&lt;&gt;"",PaymentSchedule[[#This Row],[TOTAL PAYMENT]]-PaymentSchedule[[#This Row],[INTEREST]],"")</f>
        <v/>
      </c>
      <c r="I260" s="14" t="str">
        <f ca="1">IF(PaymentSchedule[[#This Row],[PMT NO]]&lt;&gt;"",PaymentSchedule[[#This Row],[BEGINNING BALANCE]]*(InterestRate/PaymentsPerYear),"")</f>
        <v/>
      </c>
      <c r="J260" s="14" t="str">
        <f ca="1">IF(PaymentSchedule[[#This Row],[PMT NO]]&lt;&gt;"",IF(PaymentSchedule[[#This Row],[SCHEDULED PAYMENT]]+PaymentSchedule[[#This Row],[EXTRA PAYMENT]]&lt;=PaymentSchedule[[#This Row],[BEGINNING BALANCE]],PaymentSchedule[[#This Row],[BEGINNING BALANCE]]-PaymentSchedule[[#This Row],[PRINCIPAL]],0),"")</f>
        <v/>
      </c>
      <c r="K260" s="14" t="str">
        <f ca="1">IF(PaymentSchedule[[#This Row],[PMT NO]]&lt;&gt;"",SUM(INDEX(PaymentSchedule[INTEREST],1,1):PaymentSchedule[[#This Row],[INTEREST]]),"")</f>
        <v/>
      </c>
      <c r="L260" s="25">
        <f t="shared" si="10"/>
        <v>0</v>
      </c>
      <c r="M260" s="25">
        <f t="shared" si="11"/>
        <v>0</v>
      </c>
      <c r="N260" s="25">
        <f t="shared" si="12"/>
        <v>0</v>
      </c>
      <c r="O260" s="25" t="e">
        <f ca="1">PaymentSchedule[[#This Row],[HOA]]+PaymentSchedule[[#This Row],[TAXES]]+PaymentSchedule[[#This Row],[INSURANCE]]+PaymentSchedule[[#This Row],[TOTAL PAYMENT]]</f>
        <v>#VALUE!</v>
      </c>
      <c r="P260" s="25" t="e">
        <f ca="1">P259+PaymentSchedule[[#This Row],[TOTAL MONTHLY PAYMENTS]]</f>
        <v>#VALUE!</v>
      </c>
    </row>
    <row r="261" spans="2:16">
      <c r="B261" s="10" t="str">
        <f ca="1">IF(LoanIsGood,IF(ROW()-ROW(PaymentSchedule[[#Headers],[PMT NO]])&gt;ScheduledNumberOfPayments,"",ROW()-ROW(PaymentSchedule[[#Headers],[PMT NO]])),"")</f>
        <v/>
      </c>
      <c r="C261" s="12" t="str">
        <f ca="1">IF(PaymentSchedule[[#This Row],[PMT NO]]&lt;&gt;"",EOMONTH(LoanStartDate,ROW(PaymentSchedule[[#This Row],[PMT NO]])-ROW(PaymentSchedule[[#Headers],[PMT NO]])-2)+DAY(LoanStartDate),"")</f>
        <v/>
      </c>
      <c r="D261" s="14" t="str">
        <f ca="1">IF(PaymentSchedule[[#This Row],[PMT NO]]&lt;&gt;"",IF(ROW()-ROW(PaymentSchedule[[#Headers],[BEGINNING BALANCE]])=1,LoanAmount,INDEX(PaymentSchedule[ENDING BALANCE],ROW()-ROW(PaymentSchedule[[#Headers],[BEGINNING BALANCE]])-1)),"")</f>
        <v/>
      </c>
      <c r="E261" s="14" t="str">
        <f ca="1">IF(PaymentSchedule[[#This Row],[PMT NO]]&lt;&gt;"",ScheduledPayment,"")</f>
        <v/>
      </c>
      <c r="F26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6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61" s="14" t="str">
        <f ca="1">IF(PaymentSchedule[[#This Row],[PMT NO]]&lt;&gt;"",PaymentSchedule[[#This Row],[TOTAL PAYMENT]]-PaymentSchedule[[#This Row],[INTEREST]],"")</f>
        <v/>
      </c>
      <c r="I261" s="14" t="str">
        <f ca="1">IF(PaymentSchedule[[#This Row],[PMT NO]]&lt;&gt;"",PaymentSchedule[[#This Row],[BEGINNING BALANCE]]*(InterestRate/PaymentsPerYear),"")</f>
        <v/>
      </c>
      <c r="J261" s="14" t="str">
        <f ca="1">IF(PaymentSchedule[[#This Row],[PMT NO]]&lt;&gt;"",IF(PaymentSchedule[[#This Row],[SCHEDULED PAYMENT]]+PaymentSchedule[[#This Row],[EXTRA PAYMENT]]&lt;=PaymentSchedule[[#This Row],[BEGINNING BALANCE]],PaymentSchedule[[#This Row],[BEGINNING BALANCE]]-PaymentSchedule[[#This Row],[PRINCIPAL]],0),"")</f>
        <v/>
      </c>
      <c r="K261" s="14" t="str">
        <f ca="1">IF(PaymentSchedule[[#This Row],[PMT NO]]&lt;&gt;"",SUM(INDEX(PaymentSchedule[INTEREST],1,1):PaymentSchedule[[#This Row],[INTEREST]]),"")</f>
        <v/>
      </c>
      <c r="L261" s="25">
        <f t="shared" si="10"/>
        <v>0</v>
      </c>
      <c r="M261" s="25">
        <f t="shared" si="11"/>
        <v>0</v>
      </c>
      <c r="N261" s="25">
        <f t="shared" si="12"/>
        <v>0</v>
      </c>
      <c r="O261" s="25" t="e">
        <f ca="1">PaymentSchedule[[#This Row],[HOA]]+PaymentSchedule[[#This Row],[TAXES]]+PaymentSchedule[[#This Row],[INSURANCE]]+PaymentSchedule[[#This Row],[TOTAL PAYMENT]]</f>
        <v>#VALUE!</v>
      </c>
      <c r="P261" s="25" t="e">
        <f ca="1">P260+PaymentSchedule[[#This Row],[TOTAL MONTHLY PAYMENTS]]</f>
        <v>#VALUE!</v>
      </c>
    </row>
    <row r="262" spans="2:16">
      <c r="B262" s="10" t="str">
        <f ca="1">IF(LoanIsGood,IF(ROW()-ROW(PaymentSchedule[[#Headers],[PMT NO]])&gt;ScheduledNumberOfPayments,"",ROW()-ROW(PaymentSchedule[[#Headers],[PMT NO]])),"")</f>
        <v/>
      </c>
      <c r="C262" s="12" t="str">
        <f ca="1">IF(PaymentSchedule[[#This Row],[PMT NO]]&lt;&gt;"",EOMONTH(LoanStartDate,ROW(PaymentSchedule[[#This Row],[PMT NO]])-ROW(PaymentSchedule[[#Headers],[PMT NO]])-2)+DAY(LoanStartDate),"")</f>
        <v/>
      </c>
      <c r="D262" s="14" t="str">
        <f ca="1">IF(PaymentSchedule[[#This Row],[PMT NO]]&lt;&gt;"",IF(ROW()-ROW(PaymentSchedule[[#Headers],[BEGINNING BALANCE]])=1,LoanAmount,INDEX(PaymentSchedule[ENDING BALANCE],ROW()-ROW(PaymentSchedule[[#Headers],[BEGINNING BALANCE]])-1)),"")</f>
        <v/>
      </c>
      <c r="E262" s="14" t="str">
        <f ca="1">IF(PaymentSchedule[[#This Row],[PMT NO]]&lt;&gt;"",ScheduledPayment,"")</f>
        <v/>
      </c>
      <c r="F26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6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62" s="14" t="str">
        <f ca="1">IF(PaymentSchedule[[#This Row],[PMT NO]]&lt;&gt;"",PaymentSchedule[[#This Row],[TOTAL PAYMENT]]-PaymentSchedule[[#This Row],[INTEREST]],"")</f>
        <v/>
      </c>
      <c r="I262" s="14" t="str">
        <f ca="1">IF(PaymentSchedule[[#This Row],[PMT NO]]&lt;&gt;"",PaymentSchedule[[#This Row],[BEGINNING BALANCE]]*(InterestRate/PaymentsPerYear),"")</f>
        <v/>
      </c>
      <c r="J262" s="14" t="str">
        <f ca="1">IF(PaymentSchedule[[#This Row],[PMT NO]]&lt;&gt;"",IF(PaymentSchedule[[#This Row],[SCHEDULED PAYMENT]]+PaymentSchedule[[#This Row],[EXTRA PAYMENT]]&lt;=PaymentSchedule[[#This Row],[BEGINNING BALANCE]],PaymentSchedule[[#This Row],[BEGINNING BALANCE]]-PaymentSchedule[[#This Row],[PRINCIPAL]],0),"")</f>
        <v/>
      </c>
      <c r="K262" s="14" t="str">
        <f ca="1">IF(PaymentSchedule[[#This Row],[PMT NO]]&lt;&gt;"",SUM(INDEX(PaymentSchedule[INTEREST],1,1):PaymentSchedule[[#This Row],[INTEREST]]),"")</f>
        <v/>
      </c>
      <c r="L262" s="25">
        <f t="shared" si="10"/>
        <v>0</v>
      </c>
      <c r="M262" s="25">
        <f t="shared" si="11"/>
        <v>0</v>
      </c>
      <c r="N262" s="25">
        <f t="shared" si="12"/>
        <v>0</v>
      </c>
      <c r="O262" s="25" t="e">
        <f ca="1">PaymentSchedule[[#This Row],[HOA]]+PaymentSchedule[[#This Row],[TAXES]]+PaymentSchedule[[#This Row],[INSURANCE]]+PaymentSchedule[[#This Row],[TOTAL PAYMENT]]</f>
        <v>#VALUE!</v>
      </c>
      <c r="P262" s="25" t="e">
        <f ca="1">P261+PaymentSchedule[[#This Row],[TOTAL MONTHLY PAYMENTS]]</f>
        <v>#VALUE!</v>
      </c>
    </row>
    <row r="263" spans="2:16">
      <c r="B263" s="10" t="str">
        <f ca="1">IF(LoanIsGood,IF(ROW()-ROW(PaymentSchedule[[#Headers],[PMT NO]])&gt;ScheduledNumberOfPayments,"",ROW()-ROW(PaymentSchedule[[#Headers],[PMT NO]])),"")</f>
        <v/>
      </c>
      <c r="C263" s="12" t="str">
        <f ca="1">IF(PaymentSchedule[[#This Row],[PMT NO]]&lt;&gt;"",EOMONTH(LoanStartDate,ROW(PaymentSchedule[[#This Row],[PMT NO]])-ROW(PaymentSchedule[[#Headers],[PMT NO]])-2)+DAY(LoanStartDate),"")</f>
        <v/>
      </c>
      <c r="D263" s="14" t="str">
        <f ca="1">IF(PaymentSchedule[[#This Row],[PMT NO]]&lt;&gt;"",IF(ROW()-ROW(PaymentSchedule[[#Headers],[BEGINNING BALANCE]])=1,LoanAmount,INDEX(PaymentSchedule[ENDING BALANCE],ROW()-ROW(PaymentSchedule[[#Headers],[BEGINNING BALANCE]])-1)),"")</f>
        <v/>
      </c>
      <c r="E263" s="14" t="str">
        <f ca="1">IF(PaymentSchedule[[#This Row],[PMT NO]]&lt;&gt;"",ScheduledPayment,"")</f>
        <v/>
      </c>
      <c r="F26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6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63" s="14" t="str">
        <f ca="1">IF(PaymentSchedule[[#This Row],[PMT NO]]&lt;&gt;"",PaymentSchedule[[#This Row],[TOTAL PAYMENT]]-PaymentSchedule[[#This Row],[INTEREST]],"")</f>
        <v/>
      </c>
      <c r="I263" s="14" t="str">
        <f ca="1">IF(PaymentSchedule[[#This Row],[PMT NO]]&lt;&gt;"",PaymentSchedule[[#This Row],[BEGINNING BALANCE]]*(InterestRate/PaymentsPerYear),"")</f>
        <v/>
      </c>
      <c r="J263" s="14" t="str">
        <f ca="1">IF(PaymentSchedule[[#This Row],[PMT NO]]&lt;&gt;"",IF(PaymentSchedule[[#This Row],[SCHEDULED PAYMENT]]+PaymentSchedule[[#This Row],[EXTRA PAYMENT]]&lt;=PaymentSchedule[[#This Row],[BEGINNING BALANCE]],PaymentSchedule[[#This Row],[BEGINNING BALANCE]]-PaymentSchedule[[#This Row],[PRINCIPAL]],0),"")</f>
        <v/>
      </c>
      <c r="K263" s="14" t="str">
        <f ca="1">IF(PaymentSchedule[[#This Row],[PMT NO]]&lt;&gt;"",SUM(INDEX(PaymentSchedule[INTEREST],1,1):PaymentSchedule[[#This Row],[INTEREST]]),"")</f>
        <v/>
      </c>
      <c r="L263" s="25">
        <f t="shared" si="10"/>
        <v>0</v>
      </c>
      <c r="M263" s="25">
        <f t="shared" si="11"/>
        <v>0</v>
      </c>
      <c r="N263" s="25">
        <f t="shared" si="12"/>
        <v>0</v>
      </c>
      <c r="O263" s="25" t="e">
        <f ca="1">PaymentSchedule[[#This Row],[HOA]]+PaymentSchedule[[#This Row],[TAXES]]+PaymentSchedule[[#This Row],[INSURANCE]]+PaymentSchedule[[#This Row],[TOTAL PAYMENT]]</f>
        <v>#VALUE!</v>
      </c>
      <c r="P263" s="25" t="e">
        <f ca="1">P262+PaymentSchedule[[#This Row],[TOTAL MONTHLY PAYMENTS]]</f>
        <v>#VALUE!</v>
      </c>
    </row>
    <row r="264" spans="2:16">
      <c r="B264" s="10" t="str">
        <f ca="1">IF(LoanIsGood,IF(ROW()-ROW(PaymentSchedule[[#Headers],[PMT NO]])&gt;ScheduledNumberOfPayments,"",ROW()-ROW(PaymentSchedule[[#Headers],[PMT NO]])),"")</f>
        <v/>
      </c>
      <c r="C264" s="12" t="str">
        <f ca="1">IF(PaymentSchedule[[#This Row],[PMT NO]]&lt;&gt;"",EOMONTH(LoanStartDate,ROW(PaymentSchedule[[#This Row],[PMT NO]])-ROW(PaymentSchedule[[#Headers],[PMT NO]])-2)+DAY(LoanStartDate),"")</f>
        <v/>
      </c>
      <c r="D264" s="14" t="str">
        <f ca="1">IF(PaymentSchedule[[#This Row],[PMT NO]]&lt;&gt;"",IF(ROW()-ROW(PaymentSchedule[[#Headers],[BEGINNING BALANCE]])=1,LoanAmount,INDEX(PaymentSchedule[ENDING BALANCE],ROW()-ROW(PaymentSchedule[[#Headers],[BEGINNING BALANCE]])-1)),"")</f>
        <v/>
      </c>
      <c r="E264" s="14" t="str">
        <f ca="1">IF(PaymentSchedule[[#This Row],[PMT NO]]&lt;&gt;"",ScheduledPayment,"")</f>
        <v/>
      </c>
      <c r="F26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6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64" s="14" t="str">
        <f ca="1">IF(PaymentSchedule[[#This Row],[PMT NO]]&lt;&gt;"",PaymentSchedule[[#This Row],[TOTAL PAYMENT]]-PaymentSchedule[[#This Row],[INTEREST]],"")</f>
        <v/>
      </c>
      <c r="I264" s="14" t="str">
        <f ca="1">IF(PaymentSchedule[[#This Row],[PMT NO]]&lt;&gt;"",PaymentSchedule[[#This Row],[BEGINNING BALANCE]]*(InterestRate/PaymentsPerYear),"")</f>
        <v/>
      </c>
      <c r="J264" s="14" t="str">
        <f ca="1">IF(PaymentSchedule[[#This Row],[PMT NO]]&lt;&gt;"",IF(PaymentSchedule[[#This Row],[SCHEDULED PAYMENT]]+PaymentSchedule[[#This Row],[EXTRA PAYMENT]]&lt;=PaymentSchedule[[#This Row],[BEGINNING BALANCE]],PaymentSchedule[[#This Row],[BEGINNING BALANCE]]-PaymentSchedule[[#This Row],[PRINCIPAL]],0),"")</f>
        <v/>
      </c>
      <c r="K264" s="14" t="str">
        <f ca="1">IF(PaymentSchedule[[#This Row],[PMT NO]]&lt;&gt;"",SUM(INDEX(PaymentSchedule[INTEREST],1,1):PaymentSchedule[[#This Row],[INTEREST]]),"")</f>
        <v/>
      </c>
      <c r="L264" s="25">
        <f t="shared" si="10"/>
        <v>0</v>
      </c>
      <c r="M264" s="25">
        <f t="shared" si="11"/>
        <v>0</v>
      </c>
      <c r="N264" s="25">
        <f t="shared" si="12"/>
        <v>0</v>
      </c>
      <c r="O264" s="25" t="e">
        <f ca="1">PaymentSchedule[[#This Row],[HOA]]+PaymentSchedule[[#This Row],[TAXES]]+PaymentSchedule[[#This Row],[INSURANCE]]+PaymentSchedule[[#This Row],[TOTAL PAYMENT]]</f>
        <v>#VALUE!</v>
      </c>
      <c r="P264" s="25" t="e">
        <f ca="1">P263+PaymentSchedule[[#This Row],[TOTAL MONTHLY PAYMENTS]]</f>
        <v>#VALUE!</v>
      </c>
    </row>
    <row r="265" spans="2:16">
      <c r="B265" s="10" t="str">
        <f ca="1">IF(LoanIsGood,IF(ROW()-ROW(PaymentSchedule[[#Headers],[PMT NO]])&gt;ScheduledNumberOfPayments,"",ROW()-ROW(PaymentSchedule[[#Headers],[PMT NO]])),"")</f>
        <v/>
      </c>
      <c r="C265" s="12" t="str">
        <f ca="1">IF(PaymentSchedule[[#This Row],[PMT NO]]&lt;&gt;"",EOMONTH(LoanStartDate,ROW(PaymentSchedule[[#This Row],[PMT NO]])-ROW(PaymentSchedule[[#Headers],[PMT NO]])-2)+DAY(LoanStartDate),"")</f>
        <v/>
      </c>
      <c r="D265" s="14" t="str">
        <f ca="1">IF(PaymentSchedule[[#This Row],[PMT NO]]&lt;&gt;"",IF(ROW()-ROW(PaymentSchedule[[#Headers],[BEGINNING BALANCE]])=1,LoanAmount,INDEX(PaymentSchedule[ENDING BALANCE],ROW()-ROW(PaymentSchedule[[#Headers],[BEGINNING BALANCE]])-1)),"")</f>
        <v/>
      </c>
      <c r="E265" s="14" t="str">
        <f ca="1">IF(PaymentSchedule[[#This Row],[PMT NO]]&lt;&gt;"",ScheduledPayment,"")</f>
        <v/>
      </c>
      <c r="F26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6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65" s="14" t="str">
        <f ca="1">IF(PaymentSchedule[[#This Row],[PMT NO]]&lt;&gt;"",PaymentSchedule[[#This Row],[TOTAL PAYMENT]]-PaymentSchedule[[#This Row],[INTEREST]],"")</f>
        <v/>
      </c>
      <c r="I265" s="14" t="str">
        <f ca="1">IF(PaymentSchedule[[#This Row],[PMT NO]]&lt;&gt;"",PaymentSchedule[[#This Row],[BEGINNING BALANCE]]*(InterestRate/PaymentsPerYear),"")</f>
        <v/>
      </c>
      <c r="J265" s="14" t="str">
        <f ca="1">IF(PaymentSchedule[[#This Row],[PMT NO]]&lt;&gt;"",IF(PaymentSchedule[[#This Row],[SCHEDULED PAYMENT]]+PaymentSchedule[[#This Row],[EXTRA PAYMENT]]&lt;=PaymentSchedule[[#This Row],[BEGINNING BALANCE]],PaymentSchedule[[#This Row],[BEGINNING BALANCE]]-PaymentSchedule[[#This Row],[PRINCIPAL]],0),"")</f>
        <v/>
      </c>
      <c r="K265" s="14" t="str">
        <f ca="1">IF(PaymentSchedule[[#This Row],[PMT NO]]&lt;&gt;"",SUM(INDEX(PaymentSchedule[INTEREST],1,1):PaymentSchedule[[#This Row],[INTEREST]]),"")</f>
        <v/>
      </c>
      <c r="L265" s="25">
        <f t="shared" si="10"/>
        <v>0</v>
      </c>
      <c r="M265" s="25">
        <f t="shared" si="11"/>
        <v>0</v>
      </c>
      <c r="N265" s="25">
        <f t="shared" si="12"/>
        <v>0</v>
      </c>
      <c r="O265" s="25" t="e">
        <f ca="1">PaymentSchedule[[#This Row],[HOA]]+PaymentSchedule[[#This Row],[TAXES]]+PaymentSchedule[[#This Row],[INSURANCE]]+PaymentSchedule[[#This Row],[TOTAL PAYMENT]]</f>
        <v>#VALUE!</v>
      </c>
      <c r="P265" s="25" t="e">
        <f ca="1">P264+PaymentSchedule[[#This Row],[TOTAL MONTHLY PAYMENTS]]</f>
        <v>#VALUE!</v>
      </c>
    </row>
    <row r="266" spans="2:16">
      <c r="B266" s="10" t="str">
        <f ca="1">IF(LoanIsGood,IF(ROW()-ROW(PaymentSchedule[[#Headers],[PMT NO]])&gt;ScheduledNumberOfPayments,"",ROW()-ROW(PaymentSchedule[[#Headers],[PMT NO]])),"")</f>
        <v/>
      </c>
      <c r="C266" s="12" t="str">
        <f ca="1">IF(PaymentSchedule[[#This Row],[PMT NO]]&lt;&gt;"",EOMONTH(LoanStartDate,ROW(PaymentSchedule[[#This Row],[PMT NO]])-ROW(PaymentSchedule[[#Headers],[PMT NO]])-2)+DAY(LoanStartDate),"")</f>
        <v/>
      </c>
      <c r="D266" s="14" t="str">
        <f ca="1">IF(PaymentSchedule[[#This Row],[PMT NO]]&lt;&gt;"",IF(ROW()-ROW(PaymentSchedule[[#Headers],[BEGINNING BALANCE]])=1,LoanAmount,INDEX(PaymentSchedule[ENDING BALANCE],ROW()-ROW(PaymentSchedule[[#Headers],[BEGINNING BALANCE]])-1)),"")</f>
        <v/>
      </c>
      <c r="E266" s="14" t="str">
        <f ca="1">IF(PaymentSchedule[[#This Row],[PMT NO]]&lt;&gt;"",ScheduledPayment,"")</f>
        <v/>
      </c>
      <c r="F26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6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66" s="14" t="str">
        <f ca="1">IF(PaymentSchedule[[#This Row],[PMT NO]]&lt;&gt;"",PaymentSchedule[[#This Row],[TOTAL PAYMENT]]-PaymentSchedule[[#This Row],[INTEREST]],"")</f>
        <v/>
      </c>
      <c r="I266" s="14" t="str">
        <f ca="1">IF(PaymentSchedule[[#This Row],[PMT NO]]&lt;&gt;"",PaymentSchedule[[#This Row],[BEGINNING BALANCE]]*(InterestRate/PaymentsPerYear),"")</f>
        <v/>
      </c>
      <c r="J266" s="14" t="str">
        <f ca="1">IF(PaymentSchedule[[#This Row],[PMT NO]]&lt;&gt;"",IF(PaymentSchedule[[#This Row],[SCHEDULED PAYMENT]]+PaymentSchedule[[#This Row],[EXTRA PAYMENT]]&lt;=PaymentSchedule[[#This Row],[BEGINNING BALANCE]],PaymentSchedule[[#This Row],[BEGINNING BALANCE]]-PaymentSchedule[[#This Row],[PRINCIPAL]],0),"")</f>
        <v/>
      </c>
      <c r="K266" s="14" t="str">
        <f ca="1">IF(PaymentSchedule[[#This Row],[PMT NO]]&lt;&gt;"",SUM(INDEX(PaymentSchedule[INTEREST],1,1):PaymentSchedule[[#This Row],[INTEREST]]),"")</f>
        <v/>
      </c>
      <c r="L266" s="25">
        <f t="shared" si="10"/>
        <v>0</v>
      </c>
      <c r="M266" s="25">
        <f t="shared" si="11"/>
        <v>0</v>
      </c>
      <c r="N266" s="25">
        <f t="shared" si="12"/>
        <v>0</v>
      </c>
      <c r="O266" s="25" t="e">
        <f ca="1">PaymentSchedule[[#This Row],[HOA]]+PaymentSchedule[[#This Row],[TAXES]]+PaymentSchedule[[#This Row],[INSURANCE]]+PaymentSchedule[[#This Row],[TOTAL PAYMENT]]</f>
        <v>#VALUE!</v>
      </c>
      <c r="P266" s="25" t="e">
        <f ca="1">P265+PaymentSchedule[[#This Row],[TOTAL MONTHLY PAYMENTS]]</f>
        <v>#VALUE!</v>
      </c>
    </row>
    <row r="267" spans="2:16">
      <c r="B267" s="10" t="str">
        <f ca="1">IF(LoanIsGood,IF(ROW()-ROW(PaymentSchedule[[#Headers],[PMT NO]])&gt;ScheduledNumberOfPayments,"",ROW()-ROW(PaymentSchedule[[#Headers],[PMT NO]])),"")</f>
        <v/>
      </c>
      <c r="C267" s="12" t="str">
        <f ca="1">IF(PaymentSchedule[[#This Row],[PMT NO]]&lt;&gt;"",EOMONTH(LoanStartDate,ROW(PaymentSchedule[[#This Row],[PMT NO]])-ROW(PaymentSchedule[[#Headers],[PMT NO]])-2)+DAY(LoanStartDate),"")</f>
        <v/>
      </c>
      <c r="D267" s="14" t="str">
        <f ca="1">IF(PaymentSchedule[[#This Row],[PMT NO]]&lt;&gt;"",IF(ROW()-ROW(PaymentSchedule[[#Headers],[BEGINNING BALANCE]])=1,LoanAmount,INDEX(PaymentSchedule[ENDING BALANCE],ROW()-ROW(PaymentSchedule[[#Headers],[BEGINNING BALANCE]])-1)),"")</f>
        <v/>
      </c>
      <c r="E267" s="14" t="str">
        <f ca="1">IF(PaymentSchedule[[#This Row],[PMT NO]]&lt;&gt;"",ScheduledPayment,"")</f>
        <v/>
      </c>
      <c r="F26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6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67" s="14" t="str">
        <f ca="1">IF(PaymentSchedule[[#This Row],[PMT NO]]&lt;&gt;"",PaymentSchedule[[#This Row],[TOTAL PAYMENT]]-PaymentSchedule[[#This Row],[INTEREST]],"")</f>
        <v/>
      </c>
      <c r="I267" s="14" t="str">
        <f ca="1">IF(PaymentSchedule[[#This Row],[PMT NO]]&lt;&gt;"",PaymentSchedule[[#This Row],[BEGINNING BALANCE]]*(InterestRate/PaymentsPerYear),"")</f>
        <v/>
      </c>
      <c r="J267" s="14" t="str">
        <f ca="1">IF(PaymentSchedule[[#This Row],[PMT NO]]&lt;&gt;"",IF(PaymentSchedule[[#This Row],[SCHEDULED PAYMENT]]+PaymentSchedule[[#This Row],[EXTRA PAYMENT]]&lt;=PaymentSchedule[[#This Row],[BEGINNING BALANCE]],PaymentSchedule[[#This Row],[BEGINNING BALANCE]]-PaymentSchedule[[#This Row],[PRINCIPAL]],0),"")</f>
        <v/>
      </c>
      <c r="K267" s="14" t="str">
        <f ca="1">IF(PaymentSchedule[[#This Row],[PMT NO]]&lt;&gt;"",SUM(INDEX(PaymentSchedule[INTEREST],1,1):PaymentSchedule[[#This Row],[INTEREST]]),"")</f>
        <v/>
      </c>
      <c r="L267" s="25">
        <f t="shared" si="10"/>
        <v>0</v>
      </c>
      <c r="M267" s="25">
        <f t="shared" si="11"/>
        <v>0</v>
      </c>
      <c r="N267" s="25">
        <f t="shared" si="12"/>
        <v>0</v>
      </c>
      <c r="O267" s="25" t="e">
        <f ca="1">PaymentSchedule[[#This Row],[HOA]]+PaymentSchedule[[#This Row],[TAXES]]+PaymentSchedule[[#This Row],[INSURANCE]]+PaymentSchedule[[#This Row],[TOTAL PAYMENT]]</f>
        <v>#VALUE!</v>
      </c>
      <c r="P267" s="25" t="e">
        <f ca="1">P266+PaymentSchedule[[#This Row],[TOTAL MONTHLY PAYMENTS]]</f>
        <v>#VALUE!</v>
      </c>
    </row>
    <row r="268" spans="2:16">
      <c r="B268" s="10" t="str">
        <f ca="1">IF(LoanIsGood,IF(ROW()-ROW(PaymentSchedule[[#Headers],[PMT NO]])&gt;ScheduledNumberOfPayments,"",ROW()-ROW(PaymentSchedule[[#Headers],[PMT NO]])),"")</f>
        <v/>
      </c>
      <c r="C268" s="12" t="str">
        <f ca="1">IF(PaymentSchedule[[#This Row],[PMT NO]]&lt;&gt;"",EOMONTH(LoanStartDate,ROW(PaymentSchedule[[#This Row],[PMT NO]])-ROW(PaymentSchedule[[#Headers],[PMT NO]])-2)+DAY(LoanStartDate),"")</f>
        <v/>
      </c>
      <c r="D268" s="14" t="str">
        <f ca="1">IF(PaymentSchedule[[#This Row],[PMT NO]]&lt;&gt;"",IF(ROW()-ROW(PaymentSchedule[[#Headers],[BEGINNING BALANCE]])=1,LoanAmount,INDEX(PaymentSchedule[ENDING BALANCE],ROW()-ROW(PaymentSchedule[[#Headers],[BEGINNING BALANCE]])-1)),"")</f>
        <v/>
      </c>
      <c r="E268" s="14" t="str">
        <f ca="1">IF(PaymentSchedule[[#This Row],[PMT NO]]&lt;&gt;"",ScheduledPayment,"")</f>
        <v/>
      </c>
      <c r="F26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6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68" s="14" t="str">
        <f ca="1">IF(PaymentSchedule[[#This Row],[PMT NO]]&lt;&gt;"",PaymentSchedule[[#This Row],[TOTAL PAYMENT]]-PaymentSchedule[[#This Row],[INTEREST]],"")</f>
        <v/>
      </c>
      <c r="I268" s="14" t="str">
        <f ca="1">IF(PaymentSchedule[[#This Row],[PMT NO]]&lt;&gt;"",PaymentSchedule[[#This Row],[BEGINNING BALANCE]]*(InterestRate/PaymentsPerYear),"")</f>
        <v/>
      </c>
      <c r="J268" s="14" t="str">
        <f ca="1">IF(PaymentSchedule[[#This Row],[PMT NO]]&lt;&gt;"",IF(PaymentSchedule[[#This Row],[SCHEDULED PAYMENT]]+PaymentSchedule[[#This Row],[EXTRA PAYMENT]]&lt;=PaymentSchedule[[#This Row],[BEGINNING BALANCE]],PaymentSchedule[[#This Row],[BEGINNING BALANCE]]-PaymentSchedule[[#This Row],[PRINCIPAL]],0),"")</f>
        <v/>
      </c>
      <c r="K268" s="14" t="str">
        <f ca="1">IF(PaymentSchedule[[#This Row],[PMT NO]]&lt;&gt;"",SUM(INDEX(PaymentSchedule[INTEREST],1,1):PaymentSchedule[[#This Row],[INTEREST]]),"")</f>
        <v/>
      </c>
      <c r="L268" s="25">
        <f t="shared" si="10"/>
        <v>0</v>
      </c>
      <c r="M268" s="25">
        <f t="shared" si="11"/>
        <v>0</v>
      </c>
      <c r="N268" s="25">
        <f t="shared" si="12"/>
        <v>0</v>
      </c>
      <c r="O268" s="25" t="e">
        <f ca="1">PaymentSchedule[[#This Row],[HOA]]+PaymentSchedule[[#This Row],[TAXES]]+PaymentSchedule[[#This Row],[INSURANCE]]+PaymentSchedule[[#This Row],[TOTAL PAYMENT]]</f>
        <v>#VALUE!</v>
      </c>
      <c r="P268" s="25" t="e">
        <f ca="1">P267+PaymentSchedule[[#This Row],[TOTAL MONTHLY PAYMENTS]]</f>
        <v>#VALUE!</v>
      </c>
    </row>
    <row r="269" spans="2:16">
      <c r="B269" s="10" t="str">
        <f ca="1">IF(LoanIsGood,IF(ROW()-ROW(PaymentSchedule[[#Headers],[PMT NO]])&gt;ScheduledNumberOfPayments,"",ROW()-ROW(PaymentSchedule[[#Headers],[PMT NO]])),"")</f>
        <v/>
      </c>
      <c r="C269" s="12" t="str">
        <f ca="1">IF(PaymentSchedule[[#This Row],[PMT NO]]&lt;&gt;"",EOMONTH(LoanStartDate,ROW(PaymentSchedule[[#This Row],[PMT NO]])-ROW(PaymentSchedule[[#Headers],[PMT NO]])-2)+DAY(LoanStartDate),"")</f>
        <v/>
      </c>
      <c r="D269" s="14" t="str">
        <f ca="1">IF(PaymentSchedule[[#This Row],[PMT NO]]&lt;&gt;"",IF(ROW()-ROW(PaymentSchedule[[#Headers],[BEGINNING BALANCE]])=1,LoanAmount,INDEX(PaymentSchedule[ENDING BALANCE],ROW()-ROW(PaymentSchedule[[#Headers],[BEGINNING BALANCE]])-1)),"")</f>
        <v/>
      </c>
      <c r="E269" s="14" t="str">
        <f ca="1">IF(PaymentSchedule[[#This Row],[PMT NO]]&lt;&gt;"",ScheduledPayment,"")</f>
        <v/>
      </c>
      <c r="F26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6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69" s="14" t="str">
        <f ca="1">IF(PaymentSchedule[[#This Row],[PMT NO]]&lt;&gt;"",PaymentSchedule[[#This Row],[TOTAL PAYMENT]]-PaymentSchedule[[#This Row],[INTEREST]],"")</f>
        <v/>
      </c>
      <c r="I269" s="14" t="str">
        <f ca="1">IF(PaymentSchedule[[#This Row],[PMT NO]]&lt;&gt;"",PaymentSchedule[[#This Row],[BEGINNING BALANCE]]*(InterestRate/PaymentsPerYear),"")</f>
        <v/>
      </c>
      <c r="J269" s="14" t="str">
        <f ca="1">IF(PaymentSchedule[[#This Row],[PMT NO]]&lt;&gt;"",IF(PaymentSchedule[[#This Row],[SCHEDULED PAYMENT]]+PaymentSchedule[[#This Row],[EXTRA PAYMENT]]&lt;=PaymentSchedule[[#This Row],[BEGINNING BALANCE]],PaymentSchedule[[#This Row],[BEGINNING BALANCE]]-PaymentSchedule[[#This Row],[PRINCIPAL]],0),"")</f>
        <v/>
      </c>
      <c r="K269" s="14" t="str">
        <f ca="1">IF(PaymentSchedule[[#This Row],[PMT NO]]&lt;&gt;"",SUM(INDEX(PaymentSchedule[INTEREST],1,1):PaymentSchedule[[#This Row],[INTEREST]]),"")</f>
        <v/>
      </c>
      <c r="L269" s="25">
        <f t="shared" si="10"/>
        <v>0</v>
      </c>
      <c r="M269" s="25">
        <f t="shared" si="11"/>
        <v>0</v>
      </c>
      <c r="N269" s="25">
        <f t="shared" si="12"/>
        <v>0</v>
      </c>
      <c r="O269" s="25" t="e">
        <f ca="1">PaymentSchedule[[#This Row],[HOA]]+PaymentSchedule[[#This Row],[TAXES]]+PaymentSchedule[[#This Row],[INSURANCE]]+PaymentSchedule[[#This Row],[TOTAL PAYMENT]]</f>
        <v>#VALUE!</v>
      </c>
      <c r="P269" s="25" t="e">
        <f ca="1">P268+PaymentSchedule[[#This Row],[TOTAL MONTHLY PAYMENTS]]</f>
        <v>#VALUE!</v>
      </c>
    </row>
    <row r="270" spans="2:16">
      <c r="B270" s="10" t="str">
        <f ca="1">IF(LoanIsGood,IF(ROW()-ROW(PaymentSchedule[[#Headers],[PMT NO]])&gt;ScheduledNumberOfPayments,"",ROW()-ROW(PaymentSchedule[[#Headers],[PMT NO]])),"")</f>
        <v/>
      </c>
      <c r="C270" s="12" t="str">
        <f ca="1">IF(PaymentSchedule[[#This Row],[PMT NO]]&lt;&gt;"",EOMONTH(LoanStartDate,ROW(PaymentSchedule[[#This Row],[PMT NO]])-ROW(PaymentSchedule[[#Headers],[PMT NO]])-2)+DAY(LoanStartDate),"")</f>
        <v/>
      </c>
      <c r="D270" s="14" t="str">
        <f ca="1">IF(PaymentSchedule[[#This Row],[PMT NO]]&lt;&gt;"",IF(ROW()-ROW(PaymentSchedule[[#Headers],[BEGINNING BALANCE]])=1,LoanAmount,INDEX(PaymentSchedule[ENDING BALANCE],ROW()-ROW(PaymentSchedule[[#Headers],[BEGINNING BALANCE]])-1)),"")</f>
        <v/>
      </c>
      <c r="E270" s="14" t="str">
        <f ca="1">IF(PaymentSchedule[[#This Row],[PMT NO]]&lt;&gt;"",ScheduledPayment,"")</f>
        <v/>
      </c>
      <c r="F27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7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70" s="14" t="str">
        <f ca="1">IF(PaymentSchedule[[#This Row],[PMT NO]]&lt;&gt;"",PaymentSchedule[[#This Row],[TOTAL PAYMENT]]-PaymentSchedule[[#This Row],[INTEREST]],"")</f>
        <v/>
      </c>
      <c r="I270" s="14" t="str">
        <f ca="1">IF(PaymentSchedule[[#This Row],[PMT NO]]&lt;&gt;"",PaymentSchedule[[#This Row],[BEGINNING BALANCE]]*(InterestRate/PaymentsPerYear),"")</f>
        <v/>
      </c>
      <c r="J270" s="14" t="str">
        <f ca="1">IF(PaymentSchedule[[#This Row],[PMT NO]]&lt;&gt;"",IF(PaymentSchedule[[#This Row],[SCHEDULED PAYMENT]]+PaymentSchedule[[#This Row],[EXTRA PAYMENT]]&lt;=PaymentSchedule[[#This Row],[BEGINNING BALANCE]],PaymentSchedule[[#This Row],[BEGINNING BALANCE]]-PaymentSchedule[[#This Row],[PRINCIPAL]],0),"")</f>
        <v/>
      </c>
      <c r="K270" s="14" t="str">
        <f ca="1">IF(PaymentSchedule[[#This Row],[PMT NO]]&lt;&gt;"",SUM(INDEX(PaymentSchedule[INTEREST],1,1):PaymentSchedule[[#This Row],[INTEREST]]),"")</f>
        <v/>
      </c>
      <c r="L270" s="25">
        <f t="shared" si="10"/>
        <v>0</v>
      </c>
      <c r="M270" s="25">
        <f t="shared" si="11"/>
        <v>0</v>
      </c>
      <c r="N270" s="25">
        <f t="shared" si="12"/>
        <v>0</v>
      </c>
      <c r="O270" s="25" t="e">
        <f ca="1">PaymentSchedule[[#This Row],[HOA]]+PaymentSchedule[[#This Row],[TAXES]]+PaymentSchedule[[#This Row],[INSURANCE]]+PaymentSchedule[[#This Row],[TOTAL PAYMENT]]</f>
        <v>#VALUE!</v>
      </c>
      <c r="P270" s="25" t="e">
        <f ca="1">P269+PaymentSchedule[[#This Row],[TOTAL MONTHLY PAYMENTS]]</f>
        <v>#VALUE!</v>
      </c>
    </row>
    <row r="271" spans="2:16">
      <c r="B271" s="10" t="str">
        <f ca="1">IF(LoanIsGood,IF(ROW()-ROW(PaymentSchedule[[#Headers],[PMT NO]])&gt;ScheduledNumberOfPayments,"",ROW()-ROW(PaymentSchedule[[#Headers],[PMT NO]])),"")</f>
        <v/>
      </c>
      <c r="C271" s="12" t="str">
        <f ca="1">IF(PaymentSchedule[[#This Row],[PMT NO]]&lt;&gt;"",EOMONTH(LoanStartDate,ROW(PaymentSchedule[[#This Row],[PMT NO]])-ROW(PaymentSchedule[[#Headers],[PMT NO]])-2)+DAY(LoanStartDate),"")</f>
        <v/>
      </c>
      <c r="D271" s="14" t="str">
        <f ca="1">IF(PaymentSchedule[[#This Row],[PMT NO]]&lt;&gt;"",IF(ROW()-ROW(PaymentSchedule[[#Headers],[BEGINNING BALANCE]])=1,LoanAmount,INDEX(PaymentSchedule[ENDING BALANCE],ROW()-ROW(PaymentSchedule[[#Headers],[BEGINNING BALANCE]])-1)),"")</f>
        <v/>
      </c>
      <c r="E271" s="14" t="str">
        <f ca="1">IF(PaymentSchedule[[#This Row],[PMT NO]]&lt;&gt;"",ScheduledPayment,"")</f>
        <v/>
      </c>
      <c r="F27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7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71" s="14" t="str">
        <f ca="1">IF(PaymentSchedule[[#This Row],[PMT NO]]&lt;&gt;"",PaymentSchedule[[#This Row],[TOTAL PAYMENT]]-PaymentSchedule[[#This Row],[INTEREST]],"")</f>
        <v/>
      </c>
      <c r="I271" s="14" t="str">
        <f ca="1">IF(PaymentSchedule[[#This Row],[PMT NO]]&lt;&gt;"",PaymentSchedule[[#This Row],[BEGINNING BALANCE]]*(InterestRate/PaymentsPerYear),"")</f>
        <v/>
      </c>
      <c r="J271" s="14" t="str">
        <f ca="1">IF(PaymentSchedule[[#This Row],[PMT NO]]&lt;&gt;"",IF(PaymentSchedule[[#This Row],[SCHEDULED PAYMENT]]+PaymentSchedule[[#This Row],[EXTRA PAYMENT]]&lt;=PaymentSchedule[[#This Row],[BEGINNING BALANCE]],PaymentSchedule[[#This Row],[BEGINNING BALANCE]]-PaymentSchedule[[#This Row],[PRINCIPAL]],0),"")</f>
        <v/>
      </c>
      <c r="K271" s="14" t="str">
        <f ca="1">IF(PaymentSchedule[[#This Row],[PMT NO]]&lt;&gt;"",SUM(INDEX(PaymentSchedule[INTEREST],1,1):PaymentSchedule[[#This Row],[INTEREST]]),"")</f>
        <v/>
      </c>
      <c r="L271" s="25">
        <f t="shared" ref="L271:L334" si="13">L270</f>
        <v>0</v>
      </c>
      <c r="M271" s="25">
        <f t="shared" ref="M271:M334" si="14">M270</f>
        <v>0</v>
      </c>
      <c r="N271" s="25">
        <f t="shared" ref="N271:N334" si="15">N270</f>
        <v>0</v>
      </c>
      <c r="O271" s="25" t="e">
        <f ca="1">PaymentSchedule[[#This Row],[HOA]]+PaymentSchedule[[#This Row],[TAXES]]+PaymentSchedule[[#This Row],[INSURANCE]]+PaymentSchedule[[#This Row],[TOTAL PAYMENT]]</f>
        <v>#VALUE!</v>
      </c>
      <c r="P271" s="25" t="e">
        <f ca="1">P270+PaymentSchedule[[#This Row],[TOTAL MONTHLY PAYMENTS]]</f>
        <v>#VALUE!</v>
      </c>
    </row>
    <row r="272" spans="2:16">
      <c r="B272" s="10" t="str">
        <f ca="1">IF(LoanIsGood,IF(ROW()-ROW(PaymentSchedule[[#Headers],[PMT NO]])&gt;ScheduledNumberOfPayments,"",ROW()-ROW(PaymentSchedule[[#Headers],[PMT NO]])),"")</f>
        <v/>
      </c>
      <c r="C272" s="12" t="str">
        <f ca="1">IF(PaymentSchedule[[#This Row],[PMT NO]]&lt;&gt;"",EOMONTH(LoanStartDate,ROW(PaymentSchedule[[#This Row],[PMT NO]])-ROW(PaymentSchedule[[#Headers],[PMT NO]])-2)+DAY(LoanStartDate),"")</f>
        <v/>
      </c>
      <c r="D272" s="14" t="str">
        <f ca="1">IF(PaymentSchedule[[#This Row],[PMT NO]]&lt;&gt;"",IF(ROW()-ROW(PaymentSchedule[[#Headers],[BEGINNING BALANCE]])=1,LoanAmount,INDEX(PaymentSchedule[ENDING BALANCE],ROW()-ROW(PaymentSchedule[[#Headers],[BEGINNING BALANCE]])-1)),"")</f>
        <v/>
      </c>
      <c r="E272" s="14" t="str">
        <f ca="1">IF(PaymentSchedule[[#This Row],[PMT NO]]&lt;&gt;"",ScheduledPayment,"")</f>
        <v/>
      </c>
      <c r="F27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7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72" s="14" t="str">
        <f ca="1">IF(PaymentSchedule[[#This Row],[PMT NO]]&lt;&gt;"",PaymentSchedule[[#This Row],[TOTAL PAYMENT]]-PaymentSchedule[[#This Row],[INTEREST]],"")</f>
        <v/>
      </c>
      <c r="I272" s="14" t="str">
        <f ca="1">IF(PaymentSchedule[[#This Row],[PMT NO]]&lt;&gt;"",PaymentSchedule[[#This Row],[BEGINNING BALANCE]]*(InterestRate/PaymentsPerYear),"")</f>
        <v/>
      </c>
      <c r="J272" s="14" t="str">
        <f ca="1">IF(PaymentSchedule[[#This Row],[PMT NO]]&lt;&gt;"",IF(PaymentSchedule[[#This Row],[SCHEDULED PAYMENT]]+PaymentSchedule[[#This Row],[EXTRA PAYMENT]]&lt;=PaymentSchedule[[#This Row],[BEGINNING BALANCE]],PaymentSchedule[[#This Row],[BEGINNING BALANCE]]-PaymentSchedule[[#This Row],[PRINCIPAL]],0),"")</f>
        <v/>
      </c>
      <c r="K272" s="14" t="str">
        <f ca="1">IF(PaymentSchedule[[#This Row],[PMT NO]]&lt;&gt;"",SUM(INDEX(PaymentSchedule[INTEREST],1,1):PaymentSchedule[[#This Row],[INTEREST]]),"")</f>
        <v/>
      </c>
      <c r="L272" s="25">
        <f t="shared" si="13"/>
        <v>0</v>
      </c>
      <c r="M272" s="25">
        <f t="shared" si="14"/>
        <v>0</v>
      </c>
      <c r="N272" s="25">
        <f t="shared" si="15"/>
        <v>0</v>
      </c>
      <c r="O272" s="25" t="e">
        <f ca="1">PaymentSchedule[[#This Row],[HOA]]+PaymentSchedule[[#This Row],[TAXES]]+PaymentSchedule[[#This Row],[INSURANCE]]+PaymentSchedule[[#This Row],[TOTAL PAYMENT]]</f>
        <v>#VALUE!</v>
      </c>
      <c r="P272" s="25" t="e">
        <f ca="1">P271+PaymentSchedule[[#This Row],[TOTAL MONTHLY PAYMENTS]]</f>
        <v>#VALUE!</v>
      </c>
    </row>
    <row r="273" spans="2:16">
      <c r="B273" s="10" t="str">
        <f ca="1">IF(LoanIsGood,IF(ROW()-ROW(PaymentSchedule[[#Headers],[PMT NO]])&gt;ScheduledNumberOfPayments,"",ROW()-ROW(PaymentSchedule[[#Headers],[PMT NO]])),"")</f>
        <v/>
      </c>
      <c r="C273" s="12" t="str">
        <f ca="1">IF(PaymentSchedule[[#This Row],[PMT NO]]&lt;&gt;"",EOMONTH(LoanStartDate,ROW(PaymentSchedule[[#This Row],[PMT NO]])-ROW(PaymentSchedule[[#Headers],[PMT NO]])-2)+DAY(LoanStartDate),"")</f>
        <v/>
      </c>
      <c r="D273" s="14" t="str">
        <f ca="1">IF(PaymentSchedule[[#This Row],[PMT NO]]&lt;&gt;"",IF(ROW()-ROW(PaymentSchedule[[#Headers],[BEGINNING BALANCE]])=1,LoanAmount,INDEX(PaymentSchedule[ENDING BALANCE],ROW()-ROW(PaymentSchedule[[#Headers],[BEGINNING BALANCE]])-1)),"")</f>
        <v/>
      </c>
      <c r="E273" s="14" t="str">
        <f ca="1">IF(PaymentSchedule[[#This Row],[PMT NO]]&lt;&gt;"",ScheduledPayment,"")</f>
        <v/>
      </c>
      <c r="F27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7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73" s="14" t="str">
        <f ca="1">IF(PaymentSchedule[[#This Row],[PMT NO]]&lt;&gt;"",PaymentSchedule[[#This Row],[TOTAL PAYMENT]]-PaymentSchedule[[#This Row],[INTEREST]],"")</f>
        <v/>
      </c>
      <c r="I273" s="14" t="str">
        <f ca="1">IF(PaymentSchedule[[#This Row],[PMT NO]]&lt;&gt;"",PaymentSchedule[[#This Row],[BEGINNING BALANCE]]*(InterestRate/PaymentsPerYear),"")</f>
        <v/>
      </c>
      <c r="J273" s="14" t="str">
        <f ca="1">IF(PaymentSchedule[[#This Row],[PMT NO]]&lt;&gt;"",IF(PaymentSchedule[[#This Row],[SCHEDULED PAYMENT]]+PaymentSchedule[[#This Row],[EXTRA PAYMENT]]&lt;=PaymentSchedule[[#This Row],[BEGINNING BALANCE]],PaymentSchedule[[#This Row],[BEGINNING BALANCE]]-PaymentSchedule[[#This Row],[PRINCIPAL]],0),"")</f>
        <v/>
      </c>
      <c r="K273" s="14" t="str">
        <f ca="1">IF(PaymentSchedule[[#This Row],[PMT NO]]&lt;&gt;"",SUM(INDEX(PaymentSchedule[INTEREST],1,1):PaymentSchedule[[#This Row],[INTEREST]]),"")</f>
        <v/>
      </c>
      <c r="L273" s="25">
        <f t="shared" si="13"/>
        <v>0</v>
      </c>
      <c r="M273" s="25">
        <f t="shared" si="14"/>
        <v>0</v>
      </c>
      <c r="N273" s="25">
        <f t="shared" si="15"/>
        <v>0</v>
      </c>
      <c r="O273" s="25" t="e">
        <f ca="1">PaymentSchedule[[#This Row],[HOA]]+PaymentSchedule[[#This Row],[TAXES]]+PaymentSchedule[[#This Row],[INSURANCE]]+PaymentSchedule[[#This Row],[TOTAL PAYMENT]]</f>
        <v>#VALUE!</v>
      </c>
      <c r="P273" s="25" t="e">
        <f ca="1">P272+PaymentSchedule[[#This Row],[TOTAL MONTHLY PAYMENTS]]</f>
        <v>#VALUE!</v>
      </c>
    </row>
    <row r="274" spans="2:16">
      <c r="B274" s="10" t="str">
        <f ca="1">IF(LoanIsGood,IF(ROW()-ROW(PaymentSchedule[[#Headers],[PMT NO]])&gt;ScheduledNumberOfPayments,"",ROW()-ROW(PaymentSchedule[[#Headers],[PMT NO]])),"")</f>
        <v/>
      </c>
      <c r="C274" s="12" t="str">
        <f ca="1">IF(PaymentSchedule[[#This Row],[PMT NO]]&lt;&gt;"",EOMONTH(LoanStartDate,ROW(PaymentSchedule[[#This Row],[PMT NO]])-ROW(PaymentSchedule[[#Headers],[PMT NO]])-2)+DAY(LoanStartDate),"")</f>
        <v/>
      </c>
      <c r="D274" s="14" t="str">
        <f ca="1">IF(PaymentSchedule[[#This Row],[PMT NO]]&lt;&gt;"",IF(ROW()-ROW(PaymentSchedule[[#Headers],[BEGINNING BALANCE]])=1,LoanAmount,INDEX(PaymentSchedule[ENDING BALANCE],ROW()-ROW(PaymentSchedule[[#Headers],[BEGINNING BALANCE]])-1)),"")</f>
        <v/>
      </c>
      <c r="E274" s="14" t="str">
        <f ca="1">IF(PaymentSchedule[[#This Row],[PMT NO]]&lt;&gt;"",ScheduledPayment,"")</f>
        <v/>
      </c>
      <c r="F27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7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74" s="14" t="str">
        <f ca="1">IF(PaymentSchedule[[#This Row],[PMT NO]]&lt;&gt;"",PaymentSchedule[[#This Row],[TOTAL PAYMENT]]-PaymentSchedule[[#This Row],[INTEREST]],"")</f>
        <v/>
      </c>
      <c r="I274" s="14" t="str">
        <f ca="1">IF(PaymentSchedule[[#This Row],[PMT NO]]&lt;&gt;"",PaymentSchedule[[#This Row],[BEGINNING BALANCE]]*(InterestRate/PaymentsPerYear),"")</f>
        <v/>
      </c>
      <c r="J274" s="14" t="str">
        <f ca="1">IF(PaymentSchedule[[#This Row],[PMT NO]]&lt;&gt;"",IF(PaymentSchedule[[#This Row],[SCHEDULED PAYMENT]]+PaymentSchedule[[#This Row],[EXTRA PAYMENT]]&lt;=PaymentSchedule[[#This Row],[BEGINNING BALANCE]],PaymentSchedule[[#This Row],[BEGINNING BALANCE]]-PaymentSchedule[[#This Row],[PRINCIPAL]],0),"")</f>
        <v/>
      </c>
      <c r="K274" s="14" t="str">
        <f ca="1">IF(PaymentSchedule[[#This Row],[PMT NO]]&lt;&gt;"",SUM(INDEX(PaymentSchedule[INTEREST],1,1):PaymentSchedule[[#This Row],[INTEREST]]),"")</f>
        <v/>
      </c>
      <c r="L274" s="25">
        <f t="shared" si="13"/>
        <v>0</v>
      </c>
      <c r="M274" s="25">
        <f t="shared" si="14"/>
        <v>0</v>
      </c>
      <c r="N274" s="25">
        <f t="shared" si="15"/>
        <v>0</v>
      </c>
      <c r="O274" s="25" t="e">
        <f ca="1">PaymentSchedule[[#This Row],[HOA]]+PaymentSchedule[[#This Row],[TAXES]]+PaymentSchedule[[#This Row],[INSURANCE]]+PaymentSchedule[[#This Row],[TOTAL PAYMENT]]</f>
        <v>#VALUE!</v>
      </c>
      <c r="P274" s="25" t="e">
        <f ca="1">P273+PaymentSchedule[[#This Row],[TOTAL MONTHLY PAYMENTS]]</f>
        <v>#VALUE!</v>
      </c>
    </row>
    <row r="275" spans="2:16">
      <c r="B275" s="10" t="str">
        <f ca="1">IF(LoanIsGood,IF(ROW()-ROW(PaymentSchedule[[#Headers],[PMT NO]])&gt;ScheduledNumberOfPayments,"",ROW()-ROW(PaymentSchedule[[#Headers],[PMT NO]])),"")</f>
        <v/>
      </c>
      <c r="C275" s="12" t="str">
        <f ca="1">IF(PaymentSchedule[[#This Row],[PMT NO]]&lt;&gt;"",EOMONTH(LoanStartDate,ROW(PaymentSchedule[[#This Row],[PMT NO]])-ROW(PaymentSchedule[[#Headers],[PMT NO]])-2)+DAY(LoanStartDate),"")</f>
        <v/>
      </c>
      <c r="D275" s="14" t="str">
        <f ca="1">IF(PaymentSchedule[[#This Row],[PMT NO]]&lt;&gt;"",IF(ROW()-ROW(PaymentSchedule[[#Headers],[BEGINNING BALANCE]])=1,LoanAmount,INDEX(PaymentSchedule[ENDING BALANCE],ROW()-ROW(PaymentSchedule[[#Headers],[BEGINNING BALANCE]])-1)),"")</f>
        <v/>
      </c>
      <c r="E275" s="14" t="str">
        <f ca="1">IF(PaymentSchedule[[#This Row],[PMT NO]]&lt;&gt;"",ScheduledPayment,"")</f>
        <v/>
      </c>
      <c r="F27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7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75" s="14" t="str">
        <f ca="1">IF(PaymentSchedule[[#This Row],[PMT NO]]&lt;&gt;"",PaymentSchedule[[#This Row],[TOTAL PAYMENT]]-PaymentSchedule[[#This Row],[INTEREST]],"")</f>
        <v/>
      </c>
      <c r="I275" s="14" t="str">
        <f ca="1">IF(PaymentSchedule[[#This Row],[PMT NO]]&lt;&gt;"",PaymentSchedule[[#This Row],[BEGINNING BALANCE]]*(InterestRate/PaymentsPerYear),"")</f>
        <v/>
      </c>
      <c r="J275" s="14" t="str">
        <f ca="1">IF(PaymentSchedule[[#This Row],[PMT NO]]&lt;&gt;"",IF(PaymentSchedule[[#This Row],[SCHEDULED PAYMENT]]+PaymentSchedule[[#This Row],[EXTRA PAYMENT]]&lt;=PaymentSchedule[[#This Row],[BEGINNING BALANCE]],PaymentSchedule[[#This Row],[BEGINNING BALANCE]]-PaymentSchedule[[#This Row],[PRINCIPAL]],0),"")</f>
        <v/>
      </c>
      <c r="K275" s="14" t="str">
        <f ca="1">IF(PaymentSchedule[[#This Row],[PMT NO]]&lt;&gt;"",SUM(INDEX(PaymentSchedule[INTEREST],1,1):PaymentSchedule[[#This Row],[INTEREST]]),"")</f>
        <v/>
      </c>
      <c r="L275" s="25">
        <f t="shared" si="13"/>
        <v>0</v>
      </c>
      <c r="M275" s="25">
        <f t="shared" si="14"/>
        <v>0</v>
      </c>
      <c r="N275" s="25">
        <f t="shared" si="15"/>
        <v>0</v>
      </c>
      <c r="O275" s="25" t="e">
        <f ca="1">PaymentSchedule[[#This Row],[HOA]]+PaymentSchedule[[#This Row],[TAXES]]+PaymentSchedule[[#This Row],[INSURANCE]]+PaymentSchedule[[#This Row],[TOTAL PAYMENT]]</f>
        <v>#VALUE!</v>
      </c>
      <c r="P275" s="25" t="e">
        <f ca="1">P274+PaymentSchedule[[#This Row],[TOTAL MONTHLY PAYMENTS]]</f>
        <v>#VALUE!</v>
      </c>
    </row>
    <row r="276" spans="2:16">
      <c r="B276" s="10" t="str">
        <f ca="1">IF(LoanIsGood,IF(ROW()-ROW(PaymentSchedule[[#Headers],[PMT NO]])&gt;ScheduledNumberOfPayments,"",ROW()-ROW(PaymentSchedule[[#Headers],[PMT NO]])),"")</f>
        <v/>
      </c>
      <c r="C276" s="12" t="str">
        <f ca="1">IF(PaymentSchedule[[#This Row],[PMT NO]]&lt;&gt;"",EOMONTH(LoanStartDate,ROW(PaymentSchedule[[#This Row],[PMT NO]])-ROW(PaymentSchedule[[#Headers],[PMT NO]])-2)+DAY(LoanStartDate),"")</f>
        <v/>
      </c>
      <c r="D276" s="14" t="str">
        <f ca="1">IF(PaymentSchedule[[#This Row],[PMT NO]]&lt;&gt;"",IF(ROW()-ROW(PaymentSchedule[[#Headers],[BEGINNING BALANCE]])=1,LoanAmount,INDEX(PaymentSchedule[ENDING BALANCE],ROW()-ROW(PaymentSchedule[[#Headers],[BEGINNING BALANCE]])-1)),"")</f>
        <v/>
      </c>
      <c r="E276" s="14" t="str">
        <f ca="1">IF(PaymentSchedule[[#This Row],[PMT NO]]&lt;&gt;"",ScheduledPayment,"")</f>
        <v/>
      </c>
      <c r="F27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7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76" s="14" t="str">
        <f ca="1">IF(PaymentSchedule[[#This Row],[PMT NO]]&lt;&gt;"",PaymentSchedule[[#This Row],[TOTAL PAYMENT]]-PaymentSchedule[[#This Row],[INTEREST]],"")</f>
        <v/>
      </c>
      <c r="I276" s="14" t="str">
        <f ca="1">IF(PaymentSchedule[[#This Row],[PMT NO]]&lt;&gt;"",PaymentSchedule[[#This Row],[BEGINNING BALANCE]]*(InterestRate/PaymentsPerYear),"")</f>
        <v/>
      </c>
      <c r="J276" s="14" t="str">
        <f ca="1">IF(PaymentSchedule[[#This Row],[PMT NO]]&lt;&gt;"",IF(PaymentSchedule[[#This Row],[SCHEDULED PAYMENT]]+PaymentSchedule[[#This Row],[EXTRA PAYMENT]]&lt;=PaymentSchedule[[#This Row],[BEGINNING BALANCE]],PaymentSchedule[[#This Row],[BEGINNING BALANCE]]-PaymentSchedule[[#This Row],[PRINCIPAL]],0),"")</f>
        <v/>
      </c>
      <c r="K276" s="14" t="str">
        <f ca="1">IF(PaymentSchedule[[#This Row],[PMT NO]]&lt;&gt;"",SUM(INDEX(PaymentSchedule[INTEREST],1,1):PaymentSchedule[[#This Row],[INTEREST]]),"")</f>
        <v/>
      </c>
      <c r="L276" s="25">
        <f t="shared" si="13"/>
        <v>0</v>
      </c>
      <c r="M276" s="25">
        <f t="shared" si="14"/>
        <v>0</v>
      </c>
      <c r="N276" s="25">
        <f t="shared" si="15"/>
        <v>0</v>
      </c>
      <c r="O276" s="25" t="e">
        <f ca="1">PaymentSchedule[[#This Row],[HOA]]+PaymentSchedule[[#This Row],[TAXES]]+PaymentSchedule[[#This Row],[INSURANCE]]+PaymentSchedule[[#This Row],[TOTAL PAYMENT]]</f>
        <v>#VALUE!</v>
      </c>
      <c r="P276" s="25" t="e">
        <f ca="1">P275+PaymentSchedule[[#This Row],[TOTAL MONTHLY PAYMENTS]]</f>
        <v>#VALUE!</v>
      </c>
    </row>
    <row r="277" spans="2:16">
      <c r="B277" s="10" t="str">
        <f ca="1">IF(LoanIsGood,IF(ROW()-ROW(PaymentSchedule[[#Headers],[PMT NO]])&gt;ScheduledNumberOfPayments,"",ROW()-ROW(PaymentSchedule[[#Headers],[PMT NO]])),"")</f>
        <v/>
      </c>
      <c r="C277" s="12" t="str">
        <f ca="1">IF(PaymentSchedule[[#This Row],[PMT NO]]&lt;&gt;"",EOMONTH(LoanStartDate,ROW(PaymentSchedule[[#This Row],[PMT NO]])-ROW(PaymentSchedule[[#Headers],[PMT NO]])-2)+DAY(LoanStartDate),"")</f>
        <v/>
      </c>
      <c r="D277" s="14" t="str">
        <f ca="1">IF(PaymentSchedule[[#This Row],[PMT NO]]&lt;&gt;"",IF(ROW()-ROW(PaymentSchedule[[#Headers],[BEGINNING BALANCE]])=1,LoanAmount,INDEX(PaymentSchedule[ENDING BALANCE],ROW()-ROW(PaymentSchedule[[#Headers],[BEGINNING BALANCE]])-1)),"")</f>
        <v/>
      </c>
      <c r="E277" s="14" t="str">
        <f ca="1">IF(PaymentSchedule[[#This Row],[PMT NO]]&lt;&gt;"",ScheduledPayment,"")</f>
        <v/>
      </c>
      <c r="F27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7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77" s="14" t="str">
        <f ca="1">IF(PaymentSchedule[[#This Row],[PMT NO]]&lt;&gt;"",PaymentSchedule[[#This Row],[TOTAL PAYMENT]]-PaymentSchedule[[#This Row],[INTEREST]],"")</f>
        <v/>
      </c>
      <c r="I277" s="14" t="str">
        <f ca="1">IF(PaymentSchedule[[#This Row],[PMT NO]]&lt;&gt;"",PaymentSchedule[[#This Row],[BEGINNING BALANCE]]*(InterestRate/PaymentsPerYear),"")</f>
        <v/>
      </c>
      <c r="J277" s="14" t="str">
        <f ca="1">IF(PaymentSchedule[[#This Row],[PMT NO]]&lt;&gt;"",IF(PaymentSchedule[[#This Row],[SCHEDULED PAYMENT]]+PaymentSchedule[[#This Row],[EXTRA PAYMENT]]&lt;=PaymentSchedule[[#This Row],[BEGINNING BALANCE]],PaymentSchedule[[#This Row],[BEGINNING BALANCE]]-PaymentSchedule[[#This Row],[PRINCIPAL]],0),"")</f>
        <v/>
      </c>
      <c r="K277" s="14" t="str">
        <f ca="1">IF(PaymentSchedule[[#This Row],[PMT NO]]&lt;&gt;"",SUM(INDEX(PaymentSchedule[INTEREST],1,1):PaymentSchedule[[#This Row],[INTEREST]]),"")</f>
        <v/>
      </c>
      <c r="L277" s="25">
        <f t="shared" si="13"/>
        <v>0</v>
      </c>
      <c r="M277" s="25">
        <f t="shared" si="14"/>
        <v>0</v>
      </c>
      <c r="N277" s="25">
        <f t="shared" si="15"/>
        <v>0</v>
      </c>
      <c r="O277" s="25" t="e">
        <f ca="1">PaymentSchedule[[#This Row],[HOA]]+PaymentSchedule[[#This Row],[TAXES]]+PaymentSchedule[[#This Row],[INSURANCE]]+PaymentSchedule[[#This Row],[TOTAL PAYMENT]]</f>
        <v>#VALUE!</v>
      </c>
      <c r="P277" s="25" t="e">
        <f ca="1">P276+PaymentSchedule[[#This Row],[TOTAL MONTHLY PAYMENTS]]</f>
        <v>#VALUE!</v>
      </c>
    </row>
    <row r="278" spans="2:16">
      <c r="B278" s="10" t="str">
        <f ca="1">IF(LoanIsGood,IF(ROW()-ROW(PaymentSchedule[[#Headers],[PMT NO]])&gt;ScheduledNumberOfPayments,"",ROW()-ROW(PaymentSchedule[[#Headers],[PMT NO]])),"")</f>
        <v/>
      </c>
      <c r="C278" s="12" t="str">
        <f ca="1">IF(PaymentSchedule[[#This Row],[PMT NO]]&lt;&gt;"",EOMONTH(LoanStartDate,ROW(PaymentSchedule[[#This Row],[PMT NO]])-ROW(PaymentSchedule[[#Headers],[PMT NO]])-2)+DAY(LoanStartDate),"")</f>
        <v/>
      </c>
      <c r="D278" s="14" t="str">
        <f ca="1">IF(PaymentSchedule[[#This Row],[PMT NO]]&lt;&gt;"",IF(ROW()-ROW(PaymentSchedule[[#Headers],[BEGINNING BALANCE]])=1,LoanAmount,INDEX(PaymentSchedule[ENDING BALANCE],ROW()-ROW(PaymentSchedule[[#Headers],[BEGINNING BALANCE]])-1)),"")</f>
        <v/>
      </c>
      <c r="E278" s="14" t="str">
        <f ca="1">IF(PaymentSchedule[[#This Row],[PMT NO]]&lt;&gt;"",ScheduledPayment,"")</f>
        <v/>
      </c>
      <c r="F27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7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78" s="14" t="str">
        <f ca="1">IF(PaymentSchedule[[#This Row],[PMT NO]]&lt;&gt;"",PaymentSchedule[[#This Row],[TOTAL PAYMENT]]-PaymentSchedule[[#This Row],[INTEREST]],"")</f>
        <v/>
      </c>
      <c r="I278" s="14" t="str">
        <f ca="1">IF(PaymentSchedule[[#This Row],[PMT NO]]&lt;&gt;"",PaymentSchedule[[#This Row],[BEGINNING BALANCE]]*(InterestRate/PaymentsPerYear),"")</f>
        <v/>
      </c>
      <c r="J278" s="14" t="str">
        <f ca="1">IF(PaymentSchedule[[#This Row],[PMT NO]]&lt;&gt;"",IF(PaymentSchedule[[#This Row],[SCHEDULED PAYMENT]]+PaymentSchedule[[#This Row],[EXTRA PAYMENT]]&lt;=PaymentSchedule[[#This Row],[BEGINNING BALANCE]],PaymentSchedule[[#This Row],[BEGINNING BALANCE]]-PaymentSchedule[[#This Row],[PRINCIPAL]],0),"")</f>
        <v/>
      </c>
      <c r="K278" s="14" t="str">
        <f ca="1">IF(PaymentSchedule[[#This Row],[PMT NO]]&lt;&gt;"",SUM(INDEX(PaymentSchedule[INTEREST],1,1):PaymentSchedule[[#This Row],[INTEREST]]),"")</f>
        <v/>
      </c>
      <c r="L278" s="25">
        <f t="shared" si="13"/>
        <v>0</v>
      </c>
      <c r="M278" s="25">
        <f t="shared" si="14"/>
        <v>0</v>
      </c>
      <c r="N278" s="25">
        <f t="shared" si="15"/>
        <v>0</v>
      </c>
      <c r="O278" s="25" t="e">
        <f ca="1">PaymentSchedule[[#This Row],[HOA]]+PaymentSchedule[[#This Row],[TAXES]]+PaymentSchedule[[#This Row],[INSURANCE]]+PaymentSchedule[[#This Row],[TOTAL PAYMENT]]</f>
        <v>#VALUE!</v>
      </c>
      <c r="P278" s="25" t="e">
        <f ca="1">P277+PaymentSchedule[[#This Row],[TOTAL MONTHLY PAYMENTS]]</f>
        <v>#VALUE!</v>
      </c>
    </row>
    <row r="279" spans="2:16">
      <c r="B279" s="10" t="str">
        <f ca="1">IF(LoanIsGood,IF(ROW()-ROW(PaymentSchedule[[#Headers],[PMT NO]])&gt;ScheduledNumberOfPayments,"",ROW()-ROW(PaymentSchedule[[#Headers],[PMT NO]])),"")</f>
        <v/>
      </c>
      <c r="C279" s="12" t="str">
        <f ca="1">IF(PaymentSchedule[[#This Row],[PMT NO]]&lt;&gt;"",EOMONTH(LoanStartDate,ROW(PaymentSchedule[[#This Row],[PMT NO]])-ROW(PaymentSchedule[[#Headers],[PMT NO]])-2)+DAY(LoanStartDate),"")</f>
        <v/>
      </c>
      <c r="D279" s="14" t="str">
        <f ca="1">IF(PaymentSchedule[[#This Row],[PMT NO]]&lt;&gt;"",IF(ROW()-ROW(PaymentSchedule[[#Headers],[BEGINNING BALANCE]])=1,LoanAmount,INDEX(PaymentSchedule[ENDING BALANCE],ROW()-ROW(PaymentSchedule[[#Headers],[BEGINNING BALANCE]])-1)),"")</f>
        <v/>
      </c>
      <c r="E279" s="14" t="str">
        <f ca="1">IF(PaymentSchedule[[#This Row],[PMT NO]]&lt;&gt;"",ScheduledPayment,"")</f>
        <v/>
      </c>
      <c r="F27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7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79" s="14" t="str">
        <f ca="1">IF(PaymentSchedule[[#This Row],[PMT NO]]&lt;&gt;"",PaymentSchedule[[#This Row],[TOTAL PAYMENT]]-PaymentSchedule[[#This Row],[INTEREST]],"")</f>
        <v/>
      </c>
      <c r="I279" s="14" t="str">
        <f ca="1">IF(PaymentSchedule[[#This Row],[PMT NO]]&lt;&gt;"",PaymentSchedule[[#This Row],[BEGINNING BALANCE]]*(InterestRate/PaymentsPerYear),"")</f>
        <v/>
      </c>
      <c r="J279" s="14" t="str">
        <f ca="1">IF(PaymentSchedule[[#This Row],[PMT NO]]&lt;&gt;"",IF(PaymentSchedule[[#This Row],[SCHEDULED PAYMENT]]+PaymentSchedule[[#This Row],[EXTRA PAYMENT]]&lt;=PaymentSchedule[[#This Row],[BEGINNING BALANCE]],PaymentSchedule[[#This Row],[BEGINNING BALANCE]]-PaymentSchedule[[#This Row],[PRINCIPAL]],0),"")</f>
        <v/>
      </c>
      <c r="K279" s="14" t="str">
        <f ca="1">IF(PaymentSchedule[[#This Row],[PMT NO]]&lt;&gt;"",SUM(INDEX(PaymentSchedule[INTEREST],1,1):PaymentSchedule[[#This Row],[INTEREST]]),"")</f>
        <v/>
      </c>
      <c r="L279" s="25">
        <f t="shared" si="13"/>
        <v>0</v>
      </c>
      <c r="M279" s="25">
        <f t="shared" si="14"/>
        <v>0</v>
      </c>
      <c r="N279" s="25">
        <f t="shared" si="15"/>
        <v>0</v>
      </c>
      <c r="O279" s="25" t="e">
        <f ca="1">PaymentSchedule[[#This Row],[HOA]]+PaymentSchedule[[#This Row],[TAXES]]+PaymentSchedule[[#This Row],[INSURANCE]]+PaymentSchedule[[#This Row],[TOTAL PAYMENT]]</f>
        <v>#VALUE!</v>
      </c>
      <c r="P279" s="25" t="e">
        <f ca="1">P278+PaymentSchedule[[#This Row],[TOTAL MONTHLY PAYMENTS]]</f>
        <v>#VALUE!</v>
      </c>
    </row>
    <row r="280" spans="2:16">
      <c r="B280" s="10" t="str">
        <f ca="1">IF(LoanIsGood,IF(ROW()-ROW(PaymentSchedule[[#Headers],[PMT NO]])&gt;ScheduledNumberOfPayments,"",ROW()-ROW(PaymentSchedule[[#Headers],[PMT NO]])),"")</f>
        <v/>
      </c>
      <c r="C280" s="12" t="str">
        <f ca="1">IF(PaymentSchedule[[#This Row],[PMT NO]]&lt;&gt;"",EOMONTH(LoanStartDate,ROW(PaymentSchedule[[#This Row],[PMT NO]])-ROW(PaymentSchedule[[#Headers],[PMT NO]])-2)+DAY(LoanStartDate),"")</f>
        <v/>
      </c>
      <c r="D280" s="14" t="str">
        <f ca="1">IF(PaymentSchedule[[#This Row],[PMT NO]]&lt;&gt;"",IF(ROW()-ROW(PaymentSchedule[[#Headers],[BEGINNING BALANCE]])=1,LoanAmount,INDEX(PaymentSchedule[ENDING BALANCE],ROW()-ROW(PaymentSchedule[[#Headers],[BEGINNING BALANCE]])-1)),"")</f>
        <v/>
      </c>
      <c r="E280" s="14" t="str">
        <f ca="1">IF(PaymentSchedule[[#This Row],[PMT NO]]&lt;&gt;"",ScheduledPayment,"")</f>
        <v/>
      </c>
      <c r="F28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8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80" s="14" t="str">
        <f ca="1">IF(PaymentSchedule[[#This Row],[PMT NO]]&lt;&gt;"",PaymentSchedule[[#This Row],[TOTAL PAYMENT]]-PaymentSchedule[[#This Row],[INTEREST]],"")</f>
        <v/>
      </c>
      <c r="I280" s="14" t="str">
        <f ca="1">IF(PaymentSchedule[[#This Row],[PMT NO]]&lt;&gt;"",PaymentSchedule[[#This Row],[BEGINNING BALANCE]]*(InterestRate/PaymentsPerYear),"")</f>
        <v/>
      </c>
      <c r="J280" s="14" t="str">
        <f ca="1">IF(PaymentSchedule[[#This Row],[PMT NO]]&lt;&gt;"",IF(PaymentSchedule[[#This Row],[SCHEDULED PAYMENT]]+PaymentSchedule[[#This Row],[EXTRA PAYMENT]]&lt;=PaymentSchedule[[#This Row],[BEGINNING BALANCE]],PaymentSchedule[[#This Row],[BEGINNING BALANCE]]-PaymentSchedule[[#This Row],[PRINCIPAL]],0),"")</f>
        <v/>
      </c>
      <c r="K280" s="14" t="str">
        <f ca="1">IF(PaymentSchedule[[#This Row],[PMT NO]]&lt;&gt;"",SUM(INDEX(PaymentSchedule[INTEREST],1,1):PaymentSchedule[[#This Row],[INTEREST]]),"")</f>
        <v/>
      </c>
      <c r="L280" s="25">
        <f t="shared" si="13"/>
        <v>0</v>
      </c>
      <c r="M280" s="25">
        <f t="shared" si="14"/>
        <v>0</v>
      </c>
      <c r="N280" s="25">
        <f t="shared" si="15"/>
        <v>0</v>
      </c>
      <c r="O280" s="25" t="e">
        <f ca="1">PaymentSchedule[[#This Row],[HOA]]+PaymentSchedule[[#This Row],[TAXES]]+PaymentSchedule[[#This Row],[INSURANCE]]+PaymentSchedule[[#This Row],[TOTAL PAYMENT]]</f>
        <v>#VALUE!</v>
      </c>
      <c r="P280" s="25" t="e">
        <f ca="1">P279+PaymentSchedule[[#This Row],[TOTAL MONTHLY PAYMENTS]]</f>
        <v>#VALUE!</v>
      </c>
    </row>
    <row r="281" spans="2:16">
      <c r="B281" s="10" t="str">
        <f ca="1">IF(LoanIsGood,IF(ROW()-ROW(PaymentSchedule[[#Headers],[PMT NO]])&gt;ScheduledNumberOfPayments,"",ROW()-ROW(PaymentSchedule[[#Headers],[PMT NO]])),"")</f>
        <v/>
      </c>
      <c r="C281" s="12" t="str">
        <f ca="1">IF(PaymentSchedule[[#This Row],[PMT NO]]&lt;&gt;"",EOMONTH(LoanStartDate,ROW(PaymentSchedule[[#This Row],[PMT NO]])-ROW(PaymentSchedule[[#Headers],[PMT NO]])-2)+DAY(LoanStartDate),"")</f>
        <v/>
      </c>
      <c r="D281" s="14" t="str">
        <f ca="1">IF(PaymentSchedule[[#This Row],[PMT NO]]&lt;&gt;"",IF(ROW()-ROW(PaymentSchedule[[#Headers],[BEGINNING BALANCE]])=1,LoanAmount,INDEX(PaymentSchedule[ENDING BALANCE],ROW()-ROW(PaymentSchedule[[#Headers],[BEGINNING BALANCE]])-1)),"")</f>
        <v/>
      </c>
      <c r="E281" s="14" t="str">
        <f ca="1">IF(PaymentSchedule[[#This Row],[PMT NO]]&lt;&gt;"",ScheduledPayment,"")</f>
        <v/>
      </c>
      <c r="F28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8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81" s="14" t="str">
        <f ca="1">IF(PaymentSchedule[[#This Row],[PMT NO]]&lt;&gt;"",PaymentSchedule[[#This Row],[TOTAL PAYMENT]]-PaymentSchedule[[#This Row],[INTEREST]],"")</f>
        <v/>
      </c>
      <c r="I281" s="14" t="str">
        <f ca="1">IF(PaymentSchedule[[#This Row],[PMT NO]]&lt;&gt;"",PaymentSchedule[[#This Row],[BEGINNING BALANCE]]*(InterestRate/PaymentsPerYear),"")</f>
        <v/>
      </c>
      <c r="J281" s="14" t="str">
        <f ca="1">IF(PaymentSchedule[[#This Row],[PMT NO]]&lt;&gt;"",IF(PaymentSchedule[[#This Row],[SCHEDULED PAYMENT]]+PaymentSchedule[[#This Row],[EXTRA PAYMENT]]&lt;=PaymentSchedule[[#This Row],[BEGINNING BALANCE]],PaymentSchedule[[#This Row],[BEGINNING BALANCE]]-PaymentSchedule[[#This Row],[PRINCIPAL]],0),"")</f>
        <v/>
      </c>
      <c r="K281" s="14" t="str">
        <f ca="1">IF(PaymentSchedule[[#This Row],[PMT NO]]&lt;&gt;"",SUM(INDEX(PaymentSchedule[INTEREST],1,1):PaymentSchedule[[#This Row],[INTEREST]]),"")</f>
        <v/>
      </c>
      <c r="L281" s="25">
        <f t="shared" si="13"/>
        <v>0</v>
      </c>
      <c r="M281" s="25">
        <f t="shared" si="14"/>
        <v>0</v>
      </c>
      <c r="N281" s="25">
        <f t="shared" si="15"/>
        <v>0</v>
      </c>
      <c r="O281" s="25" t="e">
        <f ca="1">PaymentSchedule[[#This Row],[HOA]]+PaymentSchedule[[#This Row],[TAXES]]+PaymentSchedule[[#This Row],[INSURANCE]]+PaymentSchedule[[#This Row],[TOTAL PAYMENT]]</f>
        <v>#VALUE!</v>
      </c>
      <c r="P281" s="25" t="e">
        <f ca="1">P280+PaymentSchedule[[#This Row],[TOTAL MONTHLY PAYMENTS]]</f>
        <v>#VALUE!</v>
      </c>
    </row>
    <row r="282" spans="2:16">
      <c r="B282" s="10" t="str">
        <f ca="1">IF(LoanIsGood,IF(ROW()-ROW(PaymentSchedule[[#Headers],[PMT NO]])&gt;ScheduledNumberOfPayments,"",ROW()-ROW(PaymentSchedule[[#Headers],[PMT NO]])),"")</f>
        <v/>
      </c>
      <c r="C282" s="12" t="str">
        <f ca="1">IF(PaymentSchedule[[#This Row],[PMT NO]]&lt;&gt;"",EOMONTH(LoanStartDate,ROW(PaymentSchedule[[#This Row],[PMT NO]])-ROW(PaymentSchedule[[#Headers],[PMT NO]])-2)+DAY(LoanStartDate),"")</f>
        <v/>
      </c>
      <c r="D282" s="14" t="str">
        <f ca="1">IF(PaymentSchedule[[#This Row],[PMT NO]]&lt;&gt;"",IF(ROW()-ROW(PaymentSchedule[[#Headers],[BEGINNING BALANCE]])=1,LoanAmount,INDEX(PaymentSchedule[ENDING BALANCE],ROW()-ROW(PaymentSchedule[[#Headers],[BEGINNING BALANCE]])-1)),"")</f>
        <v/>
      </c>
      <c r="E282" s="14" t="str">
        <f ca="1">IF(PaymentSchedule[[#This Row],[PMT NO]]&lt;&gt;"",ScheduledPayment,"")</f>
        <v/>
      </c>
      <c r="F28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8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82" s="14" t="str">
        <f ca="1">IF(PaymentSchedule[[#This Row],[PMT NO]]&lt;&gt;"",PaymentSchedule[[#This Row],[TOTAL PAYMENT]]-PaymentSchedule[[#This Row],[INTEREST]],"")</f>
        <v/>
      </c>
      <c r="I282" s="14" t="str">
        <f ca="1">IF(PaymentSchedule[[#This Row],[PMT NO]]&lt;&gt;"",PaymentSchedule[[#This Row],[BEGINNING BALANCE]]*(InterestRate/PaymentsPerYear),"")</f>
        <v/>
      </c>
      <c r="J282" s="14" t="str">
        <f ca="1">IF(PaymentSchedule[[#This Row],[PMT NO]]&lt;&gt;"",IF(PaymentSchedule[[#This Row],[SCHEDULED PAYMENT]]+PaymentSchedule[[#This Row],[EXTRA PAYMENT]]&lt;=PaymentSchedule[[#This Row],[BEGINNING BALANCE]],PaymentSchedule[[#This Row],[BEGINNING BALANCE]]-PaymentSchedule[[#This Row],[PRINCIPAL]],0),"")</f>
        <v/>
      </c>
      <c r="K282" s="14" t="str">
        <f ca="1">IF(PaymentSchedule[[#This Row],[PMT NO]]&lt;&gt;"",SUM(INDEX(PaymentSchedule[INTEREST],1,1):PaymentSchedule[[#This Row],[INTEREST]]),"")</f>
        <v/>
      </c>
      <c r="L282" s="25">
        <f t="shared" si="13"/>
        <v>0</v>
      </c>
      <c r="M282" s="25">
        <f t="shared" si="14"/>
        <v>0</v>
      </c>
      <c r="N282" s="25">
        <f t="shared" si="15"/>
        <v>0</v>
      </c>
      <c r="O282" s="25" t="e">
        <f ca="1">PaymentSchedule[[#This Row],[HOA]]+PaymentSchedule[[#This Row],[TAXES]]+PaymentSchedule[[#This Row],[INSURANCE]]+PaymentSchedule[[#This Row],[TOTAL PAYMENT]]</f>
        <v>#VALUE!</v>
      </c>
      <c r="P282" s="25" t="e">
        <f ca="1">P281+PaymentSchedule[[#This Row],[TOTAL MONTHLY PAYMENTS]]</f>
        <v>#VALUE!</v>
      </c>
    </row>
    <row r="283" spans="2:16">
      <c r="B283" s="10" t="str">
        <f ca="1">IF(LoanIsGood,IF(ROW()-ROW(PaymentSchedule[[#Headers],[PMT NO]])&gt;ScheduledNumberOfPayments,"",ROW()-ROW(PaymentSchedule[[#Headers],[PMT NO]])),"")</f>
        <v/>
      </c>
      <c r="C283" s="12" t="str">
        <f ca="1">IF(PaymentSchedule[[#This Row],[PMT NO]]&lt;&gt;"",EOMONTH(LoanStartDate,ROW(PaymentSchedule[[#This Row],[PMT NO]])-ROW(PaymentSchedule[[#Headers],[PMT NO]])-2)+DAY(LoanStartDate),"")</f>
        <v/>
      </c>
      <c r="D283" s="14" t="str">
        <f ca="1">IF(PaymentSchedule[[#This Row],[PMT NO]]&lt;&gt;"",IF(ROW()-ROW(PaymentSchedule[[#Headers],[BEGINNING BALANCE]])=1,LoanAmount,INDEX(PaymentSchedule[ENDING BALANCE],ROW()-ROW(PaymentSchedule[[#Headers],[BEGINNING BALANCE]])-1)),"")</f>
        <v/>
      </c>
      <c r="E283" s="14" t="str">
        <f ca="1">IF(PaymentSchedule[[#This Row],[PMT NO]]&lt;&gt;"",ScheduledPayment,"")</f>
        <v/>
      </c>
      <c r="F28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8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83" s="14" t="str">
        <f ca="1">IF(PaymentSchedule[[#This Row],[PMT NO]]&lt;&gt;"",PaymentSchedule[[#This Row],[TOTAL PAYMENT]]-PaymentSchedule[[#This Row],[INTEREST]],"")</f>
        <v/>
      </c>
      <c r="I283" s="14" t="str">
        <f ca="1">IF(PaymentSchedule[[#This Row],[PMT NO]]&lt;&gt;"",PaymentSchedule[[#This Row],[BEGINNING BALANCE]]*(InterestRate/PaymentsPerYear),"")</f>
        <v/>
      </c>
      <c r="J283" s="14" t="str">
        <f ca="1">IF(PaymentSchedule[[#This Row],[PMT NO]]&lt;&gt;"",IF(PaymentSchedule[[#This Row],[SCHEDULED PAYMENT]]+PaymentSchedule[[#This Row],[EXTRA PAYMENT]]&lt;=PaymentSchedule[[#This Row],[BEGINNING BALANCE]],PaymentSchedule[[#This Row],[BEGINNING BALANCE]]-PaymentSchedule[[#This Row],[PRINCIPAL]],0),"")</f>
        <v/>
      </c>
      <c r="K283" s="14" t="str">
        <f ca="1">IF(PaymentSchedule[[#This Row],[PMT NO]]&lt;&gt;"",SUM(INDEX(PaymentSchedule[INTEREST],1,1):PaymentSchedule[[#This Row],[INTEREST]]),"")</f>
        <v/>
      </c>
      <c r="L283" s="25">
        <f t="shared" si="13"/>
        <v>0</v>
      </c>
      <c r="M283" s="25">
        <f t="shared" si="14"/>
        <v>0</v>
      </c>
      <c r="N283" s="25">
        <f t="shared" si="15"/>
        <v>0</v>
      </c>
      <c r="O283" s="25" t="e">
        <f ca="1">PaymentSchedule[[#This Row],[HOA]]+PaymentSchedule[[#This Row],[TAXES]]+PaymentSchedule[[#This Row],[INSURANCE]]+PaymentSchedule[[#This Row],[TOTAL PAYMENT]]</f>
        <v>#VALUE!</v>
      </c>
      <c r="P283" s="25" t="e">
        <f ca="1">P282+PaymentSchedule[[#This Row],[TOTAL MONTHLY PAYMENTS]]</f>
        <v>#VALUE!</v>
      </c>
    </row>
    <row r="284" spans="2:16">
      <c r="B284" s="10" t="str">
        <f ca="1">IF(LoanIsGood,IF(ROW()-ROW(PaymentSchedule[[#Headers],[PMT NO]])&gt;ScheduledNumberOfPayments,"",ROW()-ROW(PaymentSchedule[[#Headers],[PMT NO]])),"")</f>
        <v/>
      </c>
      <c r="C284" s="12" t="str">
        <f ca="1">IF(PaymentSchedule[[#This Row],[PMT NO]]&lt;&gt;"",EOMONTH(LoanStartDate,ROW(PaymentSchedule[[#This Row],[PMT NO]])-ROW(PaymentSchedule[[#Headers],[PMT NO]])-2)+DAY(LoanStartDate),"")</f>
        <v/>
      </c>
      <c r="D284" s="14" t="str">
        <f ca="1">IF(PaymentSchedule[[#This Row],[PMT NO]]&lt;&gt;"",IF(ROW()-ROW(PaymentSchedule[[#Headers],[BEGINNING BALANCE]])=1,LoanAmount,INDEX(PaymentSchedule[ENDING BALANCE],ROW()-ROW(PaymentSchedule[[#Headers],[BEGINNING BALANCE]])-1)),"")</f>
        <v/>
      </c>
      <c r="E284" s="14" t="str">
        <f ca="1">IF(PaymentSchedule[[#This Row],[PMT NO]]&lt;&gt;"",ScheduledPayment,"")</f>
        <v/>
      </c>
      <c r="F28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8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84" s="14" t="str">
        <f ca="1">IF(PaymentSchedule[[#This Row],[PMT NO]]&lt;&gt;"",PaymentSchedule[[#This Row],[TOTAL PAYMENT]]-PaymentSchedule[[#This Row],[INTEREST]],"")</f>
        <v/>
      </c>
      <c r="I284" s="14" t="str">
        <f ca="1">IF(PaymentSchedule[[#This Row],[PMT NO]]&lt;&gt;"",PaymentSchedule[[#This Row],[BEGINNING BALANCE]]*(InterestRate/PaymentsPerYear),"")</f>
        <v/>
      </c>
      <c r="J284" s="14" t="str">
        <f ca="1">IF(PaymentSchedule[[#This Row],[PMT NO]]&lt;&gt;"",IF(PaymentSchedule[[#This Row],[SCHEDULED PAYMENT]]+PaymentSchedule[[#This Row],[EXTRA PAYMENT]]&lt;=PaymentSchedule[[#This Row],[BEGINNING BALANCE]],PaymentSchedule[[#This Row],[BEGINNING BALANCE]]-PaymentSchedule[[#This Row],[PRINCIPAL]],0),"")</f>
        <v/>
      </c>
      <c r="K284" s="14" t="str">
        <f ca="1">IF(PaymentSchedule[[#This Row],[PMT NO]]&lt;&gt;"",SUM(INDEX(PaymentSchedule[INTEREST],1,1):PaymentSchedule[[#This Row],[INTEREST]]),"")</f>
        <v/>
      </c>
      <c r="L284" s="25">
        <f t="shared" si="13"/>
        <v>0</v>
      </c>
      <c r="M284" s="25">
        <f t="shared" si="14"/>
        <v>0</v>
      </c>
      <c r="N284" s="25">
        <f t="shared" si="15"/>
        <v>0</v>
      </c>
      <c r="O284" s="25" t="e">
        <f ca="1">PaymentSchedule[[#This Row],[HOA]]+PaymentSchedule[[#This Row],[TAXES]]+PaymentSchedule[[#This Row],[INSURANCE]]+PaymentSchedule[[#This Row],[TOTAL PAYMENT]]</f>
        <v>#VALUE!</v>
      </c>
      <c r="P284" s="25" t="e">
        <f ca="1">P283+PaymentSchedule[[#This Row],[TOTAL MONTHLY PAYMENTS]]</f>
        <v>#VALUE!</v>
      </c>
    </row>
    <row r="285" spans="2:16">
      <c r="B285" s="10" t="str">
        <f ca="1">IF(LoanIsGood,IF(ROW()-ROW(PaymentSchedule[[#Headers],[PMT NO]])&gt;ScheduledNumberOfPayments,"",ROW()-ROW(PaymentSchedule[[#Headers],[PMT NO]])),"")</f>
        <v/>
      </c>
      <c r="C285" s="12" t="str">
        <f ca="1">IF(PaymentSchedule[[#This Row],[PMT NO]]&lt;&gt;"",EOMONTH(LoanStartDate,ROW(PaymentSchedule[[#This Row],[PMT NO]])-ROW(PaymentSchedule[[#Headers],[PMT NO]])-2)+DAY(LoanStartDate),"")</f>
        <v/>
      </c>
      <c r="D285" s="14" t="str">
        <f ca="1">IF(PaymentSchedule[[#This Row],[PMT NO]]&lt;&gt;"",IF(ROW()-ROW(PaymentSchedule[[#Headers],[BEGINNING BALANCE]])=1,LoanAmount,INDEX(PaymentSchedule[ENDING BALANCE],ROW()-ROW(PaymentSchedule[[#Headers],[BEGINNING BALANCE]])-1)),"")</f>
        <v/>
      </c>
      <c r="E285" s="14" t="str">
        <f ca="1">IF(PaymentSchedule[[#This Row],[PMT NO]]&lt;&gt;"",ScheduledPayment,"")</f>
        <v/>
      </c>
      <c r="F28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8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85" s="14" t="str">
        <f ca="1">IF(PaymentSchedule[[#This Row],[PMT NO]]&lt;&gt;"",PaymentSchedule[[#This Row],[TOTAL PAYMENT]]-PaymentSchedule[[#This Row],[INTEREST]],"")</f>
        <v/>
      </c>
      <c r="I285" s="14" t="str">
        <f ca="1">IF(PaymentSchedule[[#This Row],[PMT NO]]&lt;&gt;"",PaymentSchedule[[#This Row],[BEGINNING BALANCE]]*(InterestRate/PaymentsPerYear),"")</f>
        <v/>
      </c>
      <c r="J285" s="14" t="str">
        <f ca="1">IF(PaymentSchedule[[#This Row],[PMT NO]]&lt;&gt;"",IF(PaymentSchedule[[#This Row],[SCHEDULED PAYMENT]]+PaymentSchedule[[#This Row],[EXTRA PAYMENT]]&lt;=PaymentSchedule[[#This Row],[BEGINNING BALANCE]],PaymentSchedule[[#This Row],[BEGINNING BALANCE]]-PaymentSchedule[[#This Row],[PRINCIPAL]],0),"")</f>
        <v/>
      </c>
      <c r="K285" s="14" t="str">
        <f ca="1">IF(PaymentSchedule[[#This Row],[PMT NO]]&lt;&gt;"",SUM(INDEX(PaymentSchedule[INTEREST],1,1):PaymentSchedule[[#This Row],[INTEREST]]),"")</f>
        <v/>
      </c>
      <c r="L285" s="25">
        <f t="shared" si="13"/>
        <v>0</v>
      </c>
      <c r="M285" s="25">
        <f t="shared" si="14"/>
        <v>0</v>
      </c>
      <c r="N285" s="25">
        <f t="shared" si="15"/>
        <v>0</v>
      </c>
      <c r="O285" s="25" t="e">
        <f ca="1">PaymentSchedule[[#This Row],[HOA]]+PaymentSchedule[[#This Row],[TAXES]]+PaymentSchedule[[#This Row],[INSURANCE]]+PaymentSchedule[[#This Row],[TOTAL PAYMENT]]</f>
        <v>#VALUE!</v>
      </c>
      <c r="P285" s="25" t="e">
        <f ca="1">P284+PaymentSchedule[[#This Row],[TOTAL MONTHLY PAYMENTS]]</f>
        <v>#VALUE!</v>
      </c>
    </row>
    <row r="286" spans="2:16">
      <c r="B286" s="10" t="str">
        <f ca="1">IF(LoanIsGood,IF(ROW()-ROW(PaymentSchedule[[#Headers],[PMT NO]])&gt;ScheduledNumberOfPayments,"",ROW()-ROW(PaymentSchedule[[#Headers],[PMT NO]])),"")</f>
        <v/>
      </c>
      <c r="C286" s="12" t="str">
        <f ca="1">IF(PaymentSchedule[[#This Row],[PMT NO]]&lt;&gt;"",EOMONTH(LoanStartDate,ROW(PaymentSchedule[[#This Row],[PMT NO]])-ROW(PaymentSchedule[[#Headers],[PMT NO]])-2)+DAY(LoanStartDate),"")</f>
        <v/>
      </c>
      <c r="D286" s="14" t="str">
        <f ca="1">IF(PaymentSchedule[[#This Row],[PMT NO]]&lt;&gt;"",IF(ROW()-ROW(PaymentSchedule[[#Headers],[BEGINNING BALANCE]])=1,LoanAmount,INDEX(PaymentSchedule[ENDING BALANCE],ROW()-ROW(PaymentSchedule[[#Headers],[BEGINNING BALANCE]])-1)),"")</f>
        <v/>
      </c>
      <c r="E286" s="14" t="str">
        <f ca="1">IF(PaymentSchedule[[#This Row],[PMT NO]]&lt;&gt;"",ScheduledPayment,"")</f>
        <v/>
      </c>
      <c r="F28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8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86" s="14" t="str">
        <f ca="1">IF(PaymentSchedule[[#This Row],[PMT NO]]&lt;&gt;"",PaymentSchedule[[#This Row],[TOTAL PAYMENT]]-PaymentSchedule[[#This Row],[INTEREST]],"")</f>
        <v/>
      </c>
      <c r="I286" s="14" t="str">
        <f ca="1">IF(PaymentSchedule[[#This Row],[PMT NO]]&lt;&gt;"",PaymentSchedule[[#This Row],[BEGINNING BALANCE]]*(InterestRate/PaymentsPerYear),"")</f>
        <v/>
      </c>
      <c r="J286" s="14" t="str">
        <f ca="1">IF(PaymentSchedule[[#This Row],[PMT NO]]&lt;&gt;"",IF(PaymentSchedule[[#This Row],[SCHEDULED PAYMENT]]+PaymentSchedule[[#This Row],[EXTRA PAYMENT]]&lt;=PaymentSchedule[[#This Row],[BEGINNING BALANCE]],PaymentSchedule[[#This Row],[BEGINNING BALANCE]]-PaymentSchedule[[#This Row],[PRINCIPAL]],0),"")</f>
        <v/>
      </c>
      <c r="K286" s="14" t="str">
        <f ca="1">IF(PaymentSchedule[[#This Row],[PMT NO]]&lt;&gt;"",SUM(INDEX(PaymentSchedule[INTEREST],1,1):PaymentSchedule[[#This Row],[INTEREST]]),"")</f>
        <v/>
      </c>
      <c r="L286" s="25">
        <f t="shared" si="13"/>
        <v>0</v>
      </c>
      <c r="M286" s="25">
        <f t="shared" si="14"/>
        <v>0</v>
      </c>
      <c r="N286" s="25">
        <f t="shared" si="15"/>
        <v>0</v>
      </c>
      <c r="O286" s="25" t="e">
        <f ca="1">PaymentSchedule[[#This Row],[HOA]]+PaymentSchedule[[#This Row],[TAXES]]+PaymentSchedule[[#This Row],[INSURANCE]]+PaymentSchedule[[#This Row],[TOTAL PAYMENT]]</f>
        <v>#VALUE!</v>
      </c>
      <c r="P286" s="25" t="e">
        <f ca="1">P285+PaymentSchedule[[#This Row],[TOTAL MONTHLY PAYMENTS]]</f>
        <v>#VALUE!</v>
      </c>
    </row>
    <row r="287" spans="2:16">
      <c r="B287" s="10" t="str">
        <f ca="1">IF(LoanIsGood,IF(ROW()-ROW(PaymentSchedule[[#Headers],[PMT NO]])&gt;ScheduledNumberOfPayments,"",ROW()-ROW(PaymentSchedule[[#Headers],[PMT NO]])),"")</f>
        <v/>
      </c>
      <c r="C287" s="12" t="str">
        <f ca="1">IF(PaymentSchedule[[#This Row],[PMT NO]]&lt;&gt;"",EOMONTH(LoanStartDate,ROW(PaymentSchedule[[#This Row],[PMT NO]])-ROW(PaymentSchedule[[#Headers],[PMT NO]])-2)+DAY(LoanStartDate),"")</f>
        <v/>
      </c>
      <c r="D287" s="14" t="str">
        <f ca="1">IF(PaymentSchedule[[#This Row],[PMT NO]]&lt;&gt;"",IF(ROW()-ROW(PaymentSchedule[[#Headers],[BEGINNING BALANCE]])=1,LoanAmount,INDEX(PaymentSchedule[ENDING BALANCE],ROW()-ROW(PaymentSchedule[[#Headers],[BEGINNING BALANCE]])-1)),"")</f>
        <v/>
      </c>
      <c r="E287" s="14" t="str">
        <f ca="1">IF(PaymentSchedule[[#This Row],[PMT NO]]&lt;&gt;"",ScheduledPayment,"")</f>
        <v/>
      </c>
      <c r="F28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8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87" s="14" t="str">
        <f ca="1">IF(PaymentSchedule[[#This Row],[PMT NO]]&lt;&gt;"",PaymentSchedule[[#This Row],[TOTAL PAYMENT]]-PaymentSchedule[[#This Row],[INTEREST]],"")</f>
        <v/>
      </c>
      <c r="I287" s="14" t="str">
        <f ca="1">IF(PaymentSchedule[[#This Row],[PMT NO]]&lt;&gt;"",PaymentSchedule[[#This Row],[BEGINNING BALANCE]]*(InterestRate/PaymentsPerYear),"")</f>
        <v/>
      </c>
      <c r="J287" s="14" t="str">
        <f ca="1">IF(PaymentSchedule[[#This Row],[PMT NO]]&lt;&gt;"",IF(PaymentSchedule[[#This Row],[SCHEDULED PAYMENT]]+PaymentSchedule[[#This Row],[EXTRA PAYMENT]]&lt;=PaymentSchedule[[#This Row],[BEGINNING BALANCE]],PaymentSchedule[[#This Row],[BEGINNING BALANCE]]-PaymentSchedule[[#This Row],[PRINCIPAL]],0),"")</f>
        <v/>
      </c>
      <c r="K287" s="14" t="str">
        <f ca="1">IF(PaymentSchedule[[#This Row],[PMT NO]]&lt;&gt;"",SUM(INDEX(PaymentSchedule[INTEREST],1,1):PaymentSchedule[[#This Row],[INTEREST]]),"")</f>
        <v/>
      </c>
      <c r="L287" s="25">
        <f t="shared" si="13"/>
        <v>0</v>
      </c>
      <c r="M287" s="25">
        <f t="shared" si="14"/>
        <v>0</v>
      </c>
      <c r="N287" s="25">
        <f t="shared" si="15"/>
        <v>0</v>
      </c>
      <c r="O287" s="25" t="e">
        <f ca="1">PaymentSchedule[[#This Row],[HOA]]+PaymentSchedule[[#This Row],[TAXES]]+PaymentSchedule[[#This Row],[INSURANCE]]+PaymentSchedule[[#This Row],[TOTAL PAYMENT]]</f>
        <v>#VALUE!</v>
      </c>
      <c r="P287" s="25" t="e">
        <f ca="1">P286+PaymentSchedule[[#This Row],[TOTAL MONTHLY PAYMENTS]]</f>
        <v>#VALUE!</v>
      </c>
    </row>
    <row r="288" spans="2:16">
      <c r="B288" s="10" t="str">
        <f ca="1">IF(LoanIsGood,IF(ROW()-ROW(PaymentSchedule[[#Headers],[PMT NO]])&gt;ScheduledNumberOfPayments,"",ROW()-ROW(PaymentSchedule[[#Headers],[PMT NO]])),"")</f>
        <v/>
      </c>
      <c r="C288" s="12" t="str">
        <f ca="1">IF(PaymentSchedule[[#This Row],[PMT NO]]&lt;&gt;"",EOMONTH(LoanStartDate,ROW(PaymentSchedule[[#This Row],[PMT NO]])-ROW(PaymentSchedule[[#Headers],[PMT NO]])-2)+DAY(LoanStartDate),"")</f>
        <v/>
      </c>
      <c r="D288" s="14" t="str">
        <f ca="1">IF(PaymentSchedule[[#This Row],[PMT NO]]&lt;&gt;"",IF(ROW()-ROW(PaymentSchedule[[#Headers],[BEGINNING BALANCE]])=1,LoanAmount,INDEX(PaymentSchedule[ENDING BALANCE],ROW()-ROW(PaymentSchedule[[#Headers],[BEGINNING BALANCE]])-1)),"")</f>
        <v/>
      </c>
      <c r="E288" s="14" t="str">
        <f ca="1">IF(PaymentSchedule[[#This Row],[PMT NO]]&lt;&gt;"",ScheduledPayment,"")</f>
        <v/>
      </c>
      <c r="F28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8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88" s="14" t="str">
        <f ca="1">IF(PaymentSchedule[[#This Row],[PMT NO]]&lt;&gt;"",PaymentSchedule[[#This Row],[TOTAL PAYMENT]]-PaymentSchedule[[#This Row],[INTEREST]],"")</f>
        <v/>
      </c>
      <c r="I288" s="14" t="str">
        <f ca="1">IF(PaymentSchedule[[#This Row],[PMT NO]]&lt;&gt;"",PaymentSchedule[[#This Row],[BEGINNING BALANCE]]*(InterestRate/PaymentsPerYear),"")</f>
        <v/>
      </c>
      <c r="J288" s="14" t="str">
        <f ca="1">IF(PaymentSchedule[[#This Row],[PMT NO]]&lt;&gt;"",IF(PaymentSchedule[[#This Row],[SCHEDULED PAYMENT]]+PaymentSchedule[[#This Row],[EXTRA PAYMENT]]&lt;=PaymentSchedule[[#This Row],[BEGINNING BALANCE]],PaymentSchedule[[#This Row],[BEGINNING BALANCE]]-PaymentSchedule[[#This Row],[PRINCIPAL]],0),"")</f>
        <v/>
      </c>
      <c r="K288" s="14" t="str">
        <f ca="1">IF(PaymentSchedule[[#This Row],[PMT NO]]&lt;&gt;"",SUM(INDEX(PaymentSchedule[INTEREST],1,1):PaymentSchedule[[#This Row],[INTEREST]]),"")</f>
        <v/>
      </c>
      <c r="L288" s="25">
        <f t="shared" si="13"/>
        <v>0</v>
      </c>
      <c r="M288" s="25">
        <f t="shared" si="14"/>
        <v>0</v>
      </c>
      <c r="N288" s="25">
        <f t="shared" si="15"/>
        <v>0</v>
      </c>
      <c r="O288" s="25" t="e">
        <f ca="1">PaymentSchedule[[#This Row],[HOA]]+PaymentSchedule[[#This Row],[TAXES]]+PaymentSchedule[[#This Row],[INSURANCE]]+PaymentSchedule[[#This Row],[TOTAL PAYMENT]]</f>
        <v>#VALUE!</v>
      </c>
      <c r="P288" s="25" t="e">
        <f ca="1">P287+PaymentSchedule[[#This Row],[TOTAL MONTHLY PAYMENTS]]</f>
        <v>#VALUE!</v>
      </c>
    </row>
    <row r="289" spans="2:16">
      <c r="B289" s="10" t="str">
        <f ca="1">IF(LoanIsGood,IF(ROW()-ROW(PaymentSchedule[[#Headers],[PMT NO]])&gt;ScheduledNumberOfPayments,"",ROW()-ROW(PaymentSchedule[[#Headers],[PMT NO]])),"")</f>
        <v/>
      </c>
      <c r="C289" s="12" t="str">
        <f ca="1">IF(PaymentSchedule[[#This Row],[PMT NO]]&lt;&gt;"",EOMONTH(LoanStartDate,ROW(PaymentSchedule[[#This Row],[PMT NO]])-ROW(PaymentSchedule[[#Headers],[PMT NO]])-2)+DAY(LoanStartDate),"")</f>
        <v/>
      </c>
      <c r="D289" s="14" t="str">
        <f ca="1">IF(PaymentSchedule[[#This Row],[PMT NO]]&lt;&gt;"",IF(ROW()-ROW(PaymentSchedule[[#Headers],[BEGINNING BALANCE]])=1,LoanAmount,INDEX(PaymentSchedule[ENDING BALANCE],ROW()-ROW(PaymentSchedule[[#Headers],[BEGINNING BALANCE]])-1)),"")</f>
        <v/>
      </c>
      <c r="E289" s="14" t="str">
        <f ca="1">IF(PaymentSchedule[[#This Row],[PMT NO]]&lt;&gt;"",ScheduledPayment,"")</f>
        <v/>
      </c>
      <c r="F28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8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89" s="14" t="str">
        <f ca="1">IF(PaymentSchedule[[#This Row],[PMT NO]]&lt;&gt;"",PaymentSchedule[[#This Row],[TOTAL PAYMENT]]-PaymentSchedule[[#This Row],[INTEREST]],"")</f>
        <v/>
      </c>
      <c r="I289" s="14" t="str">
        <f ca="1">IF(PaymentSchedule[[#This Row],[PMT NO]]&lt;&gt;"",PaymentSchedule[[#This Row],[BEGINNING BALANCE]]*(InterestRate/PaymentsPerYear),"")</f>
        <v/>
      </c>
      <c r="J289" s="14" t="str">
        <f ca="1">IF(PaymentSchedule[[#This Row],[PMT NO]]&lt;&gt;"",IF(PaymentSchedule[[#This Row],[SCHEDULED PAYMENT]]+PaymentSchedule[[#This Row],[EXTRA PAYMENT]]&lt;=PaymentSchedule[[#This Row],[BEGINNING BALANCE]],PaymentSchedule[[#This Row],[BEGINNING BALANCE]]-PaymentSchedule[[#This Row],[PRINCIPAL]],0),"")</f>
        <v/>
      </c>
      <c r="K289" s="14" t="str">
        <f ca="1">IF(PaymentSchedule[[#This Row],[PMT NO]]&lt;&gt;"",SUM(INDEX(PaymentSchedule[INTEREST],1,1):PaymentSchedule[[#This Row],[INTEREST]]),"")</f>
        <v/>
      </c>
      <c r="L289" s="25">
        <f t="shared" si="13"/>
        <v>0</v>
      </c>
      <c r="M289" s="25">
        <f t="shared" si="14"/>
        <v>0</v>
      </c>
      <c r="N289" s="25">
        <f t="shared" si="15"/>
        <v>0</v>
      </c>
      <c r="O289" s="25" t="e">
        <f ca="1">PaymentSchedule[[#This Row],[HOA]]+PaymentSchedule[[#This Row],[TAXES]]+PaymentSchedule[[#This Row],[INSURANCE]]+PaymentSchedule[[#This Row],[TOTAL PAYMENT]]</f>
        <v>#VALUE!</v>
      </c>
      <c r="P289" s="25" t="e">
        <f ca="1">P288+PaymentSchedule[[#This Row],[TOTAL MONTHLY PAYMENTS]]</f>
        <v>#VALUE!</v>
      </c>
    </row>
    <row r="290" spans="2:16">
      <c r="B290" s="10" t="str">
        <f ca="1">IF(LoanIsGood,IF(ROW()-ROW(PaymentSchedule[[#Headers],[PMT NO]])&gt;ScheduledNumberOfPayments,"",ROW()-ROW(PaymentSchedule[[#Headers],[PMT NO]])),"")</f>
        <v/>
      </c>
      <c r="C290" s="12" t="str">
        <f ca="1">IF(PaymentSchedule[[#This Row],[PMT NO]]&lt;&gt;"",EOMONTH(LoanStartDate,ROW(PaymentSchedule[[#This Row],[PMT NO]])-ROW(PaymentSchedule[[#Headers],[PMT NO]])-2)+DAY(LoanStartDate),"")</f>
        <v/>
      </c>
      <c r="D290" s="14" t="str">
        <f ca="1">IF(PaymentSchedule[[#This Row],[PMT NO]]&lt;&gt;"",IF(ROW()-ROW(PaymentSchedule[[#Headers],[BEGINNING BALANCE]])=1,LoanAmount,INDEX(PaymentSchedule[ENDING BALANCE],ROW()-ROW(PaymentSchedule[[#Headers],[BEGINNING BALANCE]])-1)),"")</f>
        <v/>
      </c>
      <c r="E290" s="14" t="str">
        <f ca="1">IF(PaymentSchedule[[#This Row],[PMT NO]]&lt;&gt;"",ScheduledPayment,"")</f>
        <v/>
      </c>
      <c r="F29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9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90" s="14" t="str">
        <f ca="1">IF(PaymentSchedule[[#This Row],[PMT NO]]&lt;&gt;"",PaymentSchedule[[#This Row],[TOTAL PAYMENT]]-PaymentSchedule[[#This Row],[INTEREST]],"")</f>
        <v/>
      </c>
      <c r="I290" s="14" t="str">
        <f ca="1">IF(PaymentSchedule[[#This Row],[PMT NO]]&lt;&gt;"",PaymentSchedule[[#This Row],[BEGINNING BALANCE]]*(InterestRate/PaymentsPerYear),"")</f>
        <v/>
      </c>
      <c r="J290" s="14" t="str">
        <f ca="1">IF(PaymentSchedule[[#This Row],[PMT NO]]&lt;&gt;"",IF(PaymentSchedule[[#This Row],[SCHEDULED PAYMENT]]+PaymentSchedule[[#This Row],[EXTRA PAYMENT]]&lt;=PaymentSchedule[[#This Row],[BEGINNING BALANCE]],PaymentSchedule[[#This Row],[BEGINNING BALANCE]]-PaymentSchedule[[#This Row],[PRINCIPAL]],0),"")</f>
        <v/>
      </c>
      <c r="K290" s="14" t="str">
        <f ca="1">IF(PaymentSchedule[[#This Row],[PMT NO]]&lt;&gt;"",SUM(INDEX(PaymentSchedule[INTEREST],1,1):PaymentSchedule[[#This Row],[INTEREST]]),"")</f>
        <v/>
      </c>
      <c r="L290" s="25">
        <f t="shared" si="13"/>
        <v>0</v>
      </c>
      <c r="M290" s="25">
        <f t="shared" si="14"/>
        <v>0</v>
      </c>
      <c r="N290" s="25">
        <f t="shared" si="15"/>
        <v>0</v>
      </c>
      <c r="O290" s="25" t="e">
        <f ca="1">PaymentSchedule[[#This Row],[HOA]]+PaymentSchedule[[#This Row],[TAXES]]+PaymentSchedule[[#This Row],[INSURANCE]]+PaymentSchedule[[#This Row],[TOTAL PAYMENT]]</f>
        <v>#VALUE!</v>
      </c>
      <c r="P290" s="25" t="e">
        <f ca="1">P289+PaymentSchedule[[#This Row],[TOTAL MONTHLY PAYMENTS]]</f>
        <v>#VALUE!</v>
      </c>
    </row>
    <row r="291" spans="2:16">
      <c r="B291" s="10" t="str">
        <f ca="1">IF(LoanIsGood,IF(ROW()-ROW(PaymentSchedule[[#Headers],[PMT NO]])&gt;ScheduledNumberOfPayments,"",ROW()-ROW(PaymentSchedule[[#Headers],[PMT NO]])),"")</f>
        <v/>
      </c>
      <c r="C291" s="12" t="str">
        <f ca="1">IF(PaymentSchedule[[#This Row],[PMT NO]]&lt;&gt;"",EOMONTH(LoanStartDate,ROW(PaymentSchedule[[#This Row],[PMT NO]])-ROW(PaymentSchedule[[#Headers],[PMT NO]])-2)+DAY(LoanStartDate),"")</f>
        <v/>
      </c>
      <c r="D291" s="14" t="str">
        <f ca="1">IF(PaymentSchedule[[#This Row],[PMT NO]]&lt;&gt;"",IF(ROW()-ROW(PaymentSchedule[[#Headers],[BEGINNING BALANCE]])=1,LoanAmount,INDEX(PaymentSchedule[ENDING BALANCE],ROW()-ROW(PaymentSchedule[[#Headers],[BEGINNING BALANCE]])-1)),"")</f>
        <v/>
      </c>
      <c r="E291" s="14" t="str">
        <f ca="1">IF(PaymentSchedule[[#This Row],[PMT NO]]&lt;&gt;"",ScheduledPayment,"")</f>
        <v/>
      </c>
      <c r="F29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9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91" s="14" t="str">
        <f ca="1">IF(PaymentSchedule[[#This Row],[PMT NO]]&lt;&gt;"",PaymentSchedule[[#This Row],[TOTAL PAYMENT]]-PaymentSchedule[[#This Row],[INTEREST]],"")</f>
        <v/>
      </c>
      <c r="I291" s="14" t="str">
        <f ca="1">IF(PaymentSchedule[[#This Row],[PMT NO]]&lt;&gt;"",PaymentSchedule[[#This Row],[BEGINNING BALANCE]]*(InterestRate/PaymentsPerYear),"")</f>
        <v/>
      </c>
      <c r="J291" s="14" t="str">
        <f ca="1">IF(PaymentSchedule[[#This Row],[PMT NO]]&lt;&gt;"",IF(PaymentSchedule[[#This Row],[SCHEDULED PAYMENT]]+PaymentSchedule[[#This Row],[EXTRA PAYMENT]]&lt;=PaymentSchedule[[#This Row],[BEGINNING BALANCE]],PaymentSchedule[[#This Row],[BEGINNING BALANCE]]-PaymentSchedule[[#This Row],[PRINCIPAL]],0),"")</f>
        <v/>
      </c>
      <c r="K291" s="14" t="str">
        <f ca="1">IF(PaymentSchedule[[#This Row],[PMT NO]]&lt;&gt;"",SUM(INDEX(PaymentSchedule[INTEREST],1,1):PaymentSchedule[[#This Row],[INTEREST]]),"")</f>
        <v/>
      </c>
      <c r="L291" s="25">
        <f t="shared" si="13"/>
        <v>0</v>
      </c>
      <c r="M291" s="25">
        <f t="shared" si="14"/>
        <v>0</v>
      </c>
      <c r="N291" s="25">
        <f t="shared" si="15"/>
        <v>0</v>
      </c>
      <c r="O291" s="25" t="e">
        <f ca="1">PaymentSchedule[[#This Row],[HOA]]+PaymentSchedule[[#This Row],[TAXES]]+PaymentSchedule[[#This Row],[INSURANCE]]+PaymentSchedule[[#This Row],[TOTAL PAYMENT]]</f>
        <v>#VALUE!</v>
      </c>
      <c r="P291" s="25" t="e">
        <f ca="1">P290+PaymentSchedule[[#This Row],[TOTAL MONTHLY PAYMENTS]]</f>
        <v>#VALUE!</v>
      </c>
    </row>
    <row r="292" spans="2:16">
      <c r="B292" s="10" t="str">
        <f ca="1">IF(LoanIsGood,IF(ROW()-ROW(PaymentSchedule[[#Headers],[PMT NO]])&gt;ScheduledNumberOfPayments,"",ROW()-ROW(PaymentSchedule[[#Headers],[PMT NO]])),"")</f>
        <v/>
      </c>
      <c r="C292" s="12" t="str">
        <f ca="1">IF(PaymentSchedule[[#This Row],[PMT NO]]&lt;&gt;"",EOMONTH(LoanStartDate,ROW(PaymentSchedule[[#This Row],[PMT NO]])-ROW(PaymentSchedule[[#Headers],[PMT NO]])-2)+DAY(LoanStartDate),"")</f>
        <v/>
      </c>
      <c r="D292" s="14" t="str">
        <f ca="1">IF(PaymentSchedule[[#This Row],[PMT NO]]&lt;&gt;"",IF(ROW()-ROW(PaymentSchedule[[#Headers],[BEGINNING BALANCE]])=1,LoanAmount,INDEX(PaymentSchedule[ENDING BALANCE],ROW()-ROW(PaymentSchedule[[#Headers],[BEGINNING BALANCE]])-1)),"")</f>
        <v/>
      </c>
      <c r="E292" s="14" t="str">
        <f ca="1">IF(PaymentSchedule[[#This Row],[PMT NO]]&lt;&gt;"",ScheduledPayment,"")</f>
        <v/>
      </c>
      <c r="F29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9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92" s="14" t="str">
        <f ca="1">IF(PaymentSchedule[[#This Row],[PMT NO]]&lt;&gt;"",PaymentSchedule[[#This Row],[TOTAL PAYMENT]]-PaymentSchedule[[#This Row],[INTEREST]],"")</f>
        <v/>
      </c>
      <c r="I292" s="14" t="str">
        <f ca="1">IF(PaymentSchedule[[#This Row],[PMT NO]]&lt;&gt;"",PaymentSchedule[[#This Row],[BEGINNING BALANCE]]*(InterestRate/PaymentsPerYear),"")</f>
        <v/>
      </c>
      <c r="J292" s="14" t="str">
        <f ca="1">IF(PaymentSchedule[[#This Row],[PMT NO]]&lt;&gt;"",IF(PaymentSchedule[[#This Row],[SCHEDULED PAYMENT]]+PaymentSchedule[[#This Row],[EXTRA PAYMENT]]&lt;=PaymentSchedule[[#This Row],[BEGINNING BALANCE]],PaymentSchedule[[#This Row],[BEGINNING BALANCE]]-PaymentSchedule[[#This Row],[PRINCIPAL]],0),"")</f>
        <v/>
      </c>
      <c r="K292" s="14" t="str">
        <f ca="1">IF(PaymentSchedule[[#This Row],[PMT NO]]&lt;&gt;"",SUM(INDEX(PaymentSchedule[INTEREST],1,1):PaymentSchedule[[#This Row],[INTEREST]]),"")</f>
        <v/>
      </c>
      <c r="L292" s="25">
        <f t="shared" si="13"/>
        <v>0</v>
      </c>
      <c r="M292" s="25">
        <f t="shared" si="14"/>
        <v>0</v>
      </c>
      <c r="N292" s="25">
        <f t="shared" si="15"/>
        <v>0</v>
      </c>
      <c r="O292" s="25" t="e">
        <f ca="1">PaymentSchedule[[#This Row],[HOA]]+PaymentSchedule[[#This Row],[TAXES]]+PaymentSchedule[[#This Row],[INSURANCE]]+PaymentSchedule[[#This Row],[TOTAL PAYMENT]]</f>
        <v>#VALUE!</v>
      </c>
      <c r="P292" s="25" t="e">
        <f ca="1">P291+PaymentSchedule[[#This Row],[TOTAL MONTHLY PAYMENTS]]</f>
        <v>#VALUE!</v>
      </c>
    </row>
    <row r="293" spans="2:16">
      <c r="B293" s="10" t="str">
        <f ca="1">IF(LoanIsGood,IF(ROW()-ROW(PaymentSchedule[[#Headers],[PMT NO]])&gt;ScheduledNumberOfPayments,"",ROW()-ROW(PaymentSchedule[[#Headers],[PMT NO]])),"")</f>
        <v/>
      </c>
      <c r="C293" s="12" t="str">
        <f ca="1">IF(PaymentSchedule[[#This Row],[PMT NO]]&lt;&gt;"",EOMONTH(LoanStartDate,ROW(PaymentSchedule[[#This Row],[PMT NO]])-ROW(PaymentSchedule[[#Headers],[PMT NO]])-2)+DAY(LoanStartDate),"")</f>
        <v/>
      </c>
      <c r="D293" s="14" t="str">
        <f ca="1">IF(PaymentSchedule[[#This Row],[PMT NO]]&lt;&gt;"",IF(ROW()-ROW(PaymentSchedule[[#Headers],[BEGINNING BALANCE]])=1,LoanAmount,INDEX(PaymentSchedule[ENDING BALANCE],ROW()-ROW(PaymentSchedule[[#Headers],[BEGINNING BALANCE]])-1)),"")</f>
        <v/>
      </c>
      <c r="E293" s="14" t="str">
        <f ca="1">IF(PaymentSchedule[[#This Row],[PMT NO]]&lt;&gt;"",ScheduledPayment,"")</f>
        <v/>
      </c>
      <c r="F29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9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93" s="14" t="str">
        <f ca="1">IF(PaymentSchedule[[#This Row],[PMT NO]]&lt;&gt;"",PaymentSchedule[[#This Row],[TOTAL PAYMENT]]-PaymentSchedule[[#This Row],[INTEREST]],"")</f>
        <v/>
      </c>
      <c r="I293" s="14" t="str">
        <f ca="1">IF(PaymentSchedule[[#This Row],[PMT NO]]&lt;&gt;"",PaymentSchedule[[#This Row],[BEGINNING BALANCE]]*(InterestRate/PaymentsPerYear),"")</f>
        <v/>
      </c>
      <c r="J293" s="14" t="str">
        <f ca="1">IF(PaymentSchedule[[#This Row],[PMT NO]]&lt;&gt;"",IF(PaymentSchedule[[#This Row],[SCHEDULED PAYMENT]]+PaymentSchedule[[#This Row],[EXTRA PAYMENT]]&lt;=PaymentSchedule[[#This Row],[BEGINNING BALANCE]],PaymentSchedule[[#This Row],[BEGINNING BALANCE]]-PaymentSchedule[[#This Row],[PRINCIPAL]],0),"")</f>
        <v/>
      </c>
      <c r="K293" s="14" t="str">
        <f ca="1">IF(PaymentSchedule[[#This Row],[PMT NO]]&lt;&gt;"",SUM(INDEX(PaymentSchedule[INTEREST],1,1):PaymentSchedule[[#This Row],[INTEREST]]),"")</f>
        <v/>
      </c>
      <c r="L293" s="25">
        <f t="shared" si="13"/>
        <v>0</v>
      </c>
      <c r="M293" s="25">
        <f t="shared" si="14"/>
        <v>0</v>
      </c>
      <c r="N293" s="25">
        <f t="shared" si="15"/>
        <v>0</v>
      </c>
      <c r="O293" s="25" t="e">
        <f ca="1">PaymentSchedule[[#This Row],[HOA]]+PaymentSchedule[[#This Row],[TAXES]]+PaymentSchedule[[#This Row],[INSURANCE]]+PaymentSchedule[[#This Row],[TOTAL PAYMENT]]</f>
        <v>#VALUE!</v>
      </c>
      <c r="P293" s="25" t="e">
        <f ca="1">P292+PaymentSchedule[[#This Row],[TOTAL MONTHLY PAYMENTS]]</f>
        <v>#VALUE!</v>
      </c>
    </row>
    <row r="294" spans="2:16">
      <c r="B294" s="10" t="str">
        <f ca="1">IF(LoanIsGood,IF(ROW()-ROW(PaymentSchedule[[#Headers],[PMT NO]])&gt;ScheduledNumberOfPayments,"",ROW()-ROW(PaymentSchedule[[#Headers],[PMT NO]])),"")</f>
        <v/>
      </c>
      <c r="C294" s="12" t="str">
        <f ca="1">IF(PaymentSchedule[[#This Row],[PMT NO]]&lt;&gt;"",EOMONTH(LoanStartDate,ROW(PaymentSchedule[[#This Row],[PMT NO]])-ROW(PaymentSchedule[[#Headers],[PMT NO]])-2)+DAY(LoanStartDate),"")</f>
        <v/>
      </c>
      <c r="D294" s="14" t="str">
        <f ca="1">IF(PaymentSchedule[[#This Row],[PMT NO]]&lt;&gt;"",IF(ROW()-ROW(PaymentSchedule[[#Headers],[BEGINNING BALANCE]])=1,LoanAmount,INDEX(PaymentSchedule[ENDING BALANCE],ROW()-ROW(PaymentSchedule[[#Headers],[BEGINNING BALANCE]])-1)),"")</f>
        <v/>
      </c>
      <c r="E294" s="14" t="str">
        <f ca="1">IF(PaymentSchedule[[#This Row],[PMT NO]]&lt;&gt;"",ScheduledPayment,"")</f>
        <v/>
      </c>
      <c r="F29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9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94" s="14" t="str">
        <f ca="1">IF(PaymentSchedule[[#This Row],[PMT NO]]&lt;&gt;"",PaymentSchedule[[#This Row],[TOTAL PAYMENT]]-PaymentSchedule[[#This Row],[INTEREST]],"")</f>
        <v/>
      </c>
      <c r="I294" s="14" t="str">
        <f ca="1">IF(PaymentSchedule[[#This Row],[PMT NO]]&lt;&gt;"",PaymentSchedule[[#This Row],[BEGINNING BALANCE]]*(InterestRate/PaymentsPerYear),"")</f>
        <v/>
      </c>
      <c r="J294" s="14" t="str">
        <f ca="1">IF(PaymentSchedule[[#This Row],[PMT NO]]&lt;&gt;"",IF(PaymentSchedule[[#This Row],[SCHEDULED PAYMENT]]+PaymentSchedule[[#This Row],[EXTRA PAYMENT]]&lt;=PaymentSchedule[[#This Row],[BEGINNING BALANCE]],PaymentSchedule[[#This Row],[BEGINNING BALANCE]]-PaymentSchedule[[#This Row],[PRINCIPAL]],0),"")</f>
        <v/>
      </c>
      <c r="K294" s="14" t="str">
        <f ca="1">IF(PaymentSchedule[[#This Row],[PMT NO]]&lt;&gt;"",SUM(INDEX(PaymentSchedule[INTEREST],1,1):PaymentSchedule[[#This Row],[INTEREST]]),"")</f>
        <v/>
      </c>
      <c r="L294" s="25">
        <f t="shared" si="13"/>
        <v>0</v>
      </c>
      <c r="M294" s="25">
        <f t="shared" si="14"/>
        <v>0</v>
      </c>
      <c r="N294" s="25">
        <f t="shared" si="15"/>
        <v>0</v>
      </c>
      <c r="O294" s="25" t="e">
        <f ca="1">PaymentSchedule[[#This Row],[HOA]]+PaymentSchedule[[#This Row],[TAXES]]+PaymentSchedule[[#This Row],[INSURANCE]]+PaymentSchedule[[#This Row],[TOTAL PAYMENT]]</f>
        <v>#VALUE!</v>
      </c>
      <c r="P294" s="25" t="e">
        <f ca="1">P293+PaymentSchedule[[#This Row],[TOTAL MONTHLY PAYMENTS]]</f>
        <v>#VALUE!</v>
      </c>
    </row>
    <row r="295" spans="2:16">
      <c r="B295" s="10" t="str">
        <f ca="1">IF(LoanIsGood,IF(ROW()-ROW(PaymentSchedule[[#Headers],[PMT NO]])&gt;ScheduledNumberOfPayments,"",ROW()-ROW(PaymentSchedule[[#Headers],[PMT NO]])),"")</f>
        <v/>
      </c>
      <c r="C295" s="12" t="str">
        <f ca="1">IF(PaymentSchedule[[#This Row],[PMT NO]]&lt;&gt;"",EOMONTH(LoanStartDate,ROW(PaymentSchedule[[#This Row],[PMT NO]])-ROW(PaymentSchedule[[#Headers],[PMT NO]])-2)+DAY(LoanStartDate),"")</f>
        <v/>
      </c>
      <c r="D295" s="14" t="str">
        <f ca="1">IF(PaymentSchedule[[#This Row],[PMT NO]]&lt;&gt;"",IF(ROW()-ROW(PaymentSchedule[[#Headers],[BEGINNING BALANCE]])=1,LoanAmount,INDEX(PaymentSchedule[ENDING BALANCE],ROW()-ROW(PaymentSchedule[[#Headers],[BEGINNING BALANCE]])-1)),"")</f>
        <v/>
      </c>
      <c r="E295" s="14" t="str">
        <f ca="1">IF(PaymentSchedule[[#This Row],[PMT NO]]&lt;&gt;"",ScheduledPayment,"")</f>
        <v/>
      </c>
      <c r="F29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9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95" s="14" t="str">
        <f ca="1">IF(PaymentSchedule[[#This Row],[PMT NO]]&lt;&gt;"",PaymentSchedule[[#This Row],[TOTAL PAYMENT]]-PaymentSchedule[[#This Row],[INTEREST]],"")</f>
        <v/>
      </c>
      <c r="I295" s="14" t="str">
        <f ca="1">IF(PaymentSchedule[[#This Row],[PMT NO]]&lt;&gt;"",PaymentSchedule[[#This Row],[BEGINNING BALANCE]]*(InterestRate/PaymentsPerYear),"")</f>
        <v/>
      </c>
      <c r="J295" s="14" t="str">
        <f ca="1">IF(PaymentSchedule[[#This Row],[PMT NO]]&lt;&gt;"",IF(PaymentSchedule[[#This Row],[SCHEDULED PAYMENT]]+PaymentSchedule[[#This Row],[EXTRA PAYMENT]]&lt;=PaymentSchedule[[#This Row],[BEGINNING BALANCE]],PaymentSchedule[[#This Row],[BEGINNING BALANCE]]-PaymentSchedule[[#This Row],[PRINCIPAL]],0),"")</f>
        <v/>
      </c>
      <c r="K295" s="14" t="str">
        <f ca="1">IF(PaymentSchedule[[#This Row],[PMT NO]]&lt;&gt;"",SUM(INDEX(PaymentSchedule[INTEREST],1,1):PaymentSchedule[[#This Row],[INTEREST]]),"")</f>
        <v/>
      </c>
      <c r="L295" s="25">
        <f t="shared" si="13"/>
        <v>0</v>
      </c>
      <c r="M295" s="25">
        <f t="shared" si="14"/>
        <v>0</v>
      </c>
      <c r="N295" s="25">
        <f t="shared" si="15"/>
        <v>0</v>
      </c>
      <c r="O295" s="25" t="e">
        <f ca="1">PaymentSchedule[[#This Row],[HOA]]+PaymentSchedule[[#This Row],[TAXES]]+PaymentSchedule[[#This Row],[INSURANCE]]+PaymentSchedule[[#This Row],[TOTAL PAYMENT]]</f>
        <v>#VALUE!</v>
      </c>
      <c r="P295" s="25" t="e">
        <f ca="1">P294+PaymentSchedule[[#This Row],[TOTAL MONTHLY PAYMENTS]]</f>
        <v>#VALUE!</v>
      </c>
    </row>
    <row r="296" spans="2:16">
      <c r="B296" s="10" t="str">
        <f ca="1">IF(LoanIsGood,IF(ROW()-ROW(PaymentSchedule[[#Headers],[PMT NO]])&gt;ScheduledNumberOfPayments,"",ROW()-ROW(PaymentSchedule[[#Headers],[PMT NO]])),"")</f>
        <v/>
      </c>
      <c r="C296" s="12" t="str">
        <f ca="1">IF(PaymentSchedule[[#This Row],[PMT NO]]&lt;&gt;"",EOMONTH(LoanStartDate,ROW(PaymentSchedule[[#This Row],[PMT NO]])-ROW(PaymentSchedule[[#Headers],[PMT NO]])-2)+DAY(LoanStartDate),"")</f>
        <v/>
      </c>
      <c r="D296" s="14" t="str">
        <f ca="1">IF(PaymentSchedule[[#This Row],[PMT NO]]&lt;&gt;"",IF(ROW()-ROW(PaymentSchedule[[#Headers],[BEGINNING BALANCE]])=1,LoanAmount,INDEX(PaymentSchedule[ENDING BALANCE],ROW()-ROW(PaymentSchedule[[#Headers],[BEGINNING BALANCE]])-1)),"")</f>
        <v/>
      </c>
      <c r="E296" s="14" t="str">
        <f ca="1">IF(PaymentSchedule[[#This Row],[PMT NO]]&lt;&gt;"",ScheduledPayment,"")</f>
        <v/>
      </c>
      <c r="F29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9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96" s="14" t="str">
        <f ca="1">IF(PaymentSchedule[[#This Row],[PMT NO]]&lt;&gt;"",PaymentSchedule[[#This Row],[TOTAL PAYMENT]]-PaymentSchedule[[#This Row],[INTEREST]],"")</f>
        <v/>
      </c>
      <c r="I296" s="14" t="str">
        <f ca="1">IF(PaymentSchedule[[#This Row],[PMT NO]]&lt;&gt;"",PaymentSchedule[[#This Row],[BEGINNING BALANCE]]*(InterestRate/PaymentsPerYear),"")</f>
        <v/>
      </c>
      <c r="J296" s="14" t="str">
        <f ca="1">IF(PaymentSchedule[[#This Row],[PMT NO]]&lt;&gt;"",IF(PaymentSchedule[[#This Row],[SCHEDULED PAYMENT]]+PaymentSchedule[[#This Row],[EXTRA PAYMENT]]&lt;=PaymentSchedule[[#This Row],[BEGINNING BALANCE]],PaymentSchedule[[#This Row],[BEGINNING BALANCE]]-PaymentSchedule[[#This Row],[PRINCIPAL]],0),"")</f>
        <v/>
      </c>
      <c r="K296" s="14" t="str">
        <f ca="1">IF(PaymentSchedule[[#This Row],[PMT NO]]&lt;&gt;"",SUM(INDEX(PaymentSchedule[INTEREST],1,1):PaymentSchedule[[#This Row],[INTEREST]]),"")</f>
        <v/>
      </c>
      <c r="L296" s="25">
        <f t="shared" si="13"/>
        <v>0</v>
      </c>
      <c r="M296" s="25">
        <f t="shared" si="14"/>
        <v>0</v>
      </c>
      <c r="N296" s="25">
        <f t="shared" si="15"/>
        <v>0</v>
      </c>
      <c r="O296" s="25" t="e">
        <f ca="1">PaymentSchedule[[#This Row],[HOA]]+PaymentSchedule[[#This Row],[TAXES]]+PaymentSchedule[[#This Row],[INSURANCE]]+PaymentSchedule[[#This Row],[TOTAL PAYMENT]]</f>
        <v>#VALUE!</v>
      </c>
      <c r="P296" s="25" t="e">
        <f ca="1">P295+PaymentSchedule[[#This Row],[TOTAL MONTHLY PAYMENTS]]</f>
        <v>#VALUE!</v>
      </c>
    </row>
    <row r="297" spans="2:16">
      <c r="B297" s="10" t="str">
        <f ca="1">IF(LoanIsGood,IF(ROW()-ROW(PaymentSchedule[[#Headers],[PMT NO]])&gt;ScheduledNumberOfPayments,"",ROW()-ROW(PaymentSchedule[[#Headers],[PMT NO]])),"")</f>
        <v/>
      </c>
      <c r="C297" s="12" t="str">
        <f ca="1">IF(PaymentSchedule[[#This Row],[PMT NO]]&lt;&gt;"",EOMONTH(LoanStartDate,ROW(PaymentSchedule[[#This Row],[PMT NO]])-ROW(PaymentSchedule[[#Headers],[PMT NO]])-2)+DAY(LoanStartDate),"")</f>
        <v/>
      </c>
      <c r="D297" s="14" t="str">
        <f ca="1">IF(PaymentSchedule[[#This Row],[PMT NO]]&lt;&gt;"",IF(ROW()-ROW(PaymentSchedule[[#Headers],[BEGINNING BALANCE]])=1,LoanAmount,INDEX(PaymentSchedule[ENDING BALANCE],ROW()-ROW(PaymentSchedule[[#Headers],[BEGINNING BALANCE]])-1)),"")</f>
        <v/>
      </c>
      <c r="E297" s="14" t="str">
        <f ca="1">IF(PaymentSchedule[[#This Row],[PMT NO]]&lt;&gt;"",ScheduledPayment,"")</f>
        <v/>
      </c>
      <c r="F29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9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97" s="14" t="str">
        <f ca="1">IF(PaymentSchedule[[#This Row],[PMT NO]]&lt;&gt;"",PaymentSchedule[[#This Row],[TOTAL PAYMENT]]-PaymentSchedule[[#This Row],[INTEREST]],"")</f>
        <v/>
      </c>
      <c r="I297" s="14" t="str">
        <f ca="1">IF(PaymentSchedule[[#This Row],[PMT NO]]&lt;&gt;"",PaymentSchedule[[#This Row],[BEGINNING BALANCE]]*(InterestRate/PaymentsPerYear),"")</f>
        <v/>
      </c>
      <c r="J297" s="14" t="str">
        <f ca="1">IF(PaymentSchedule[[#This Row],[PMT NO]]&lt;&gt;"",IF(PaymentSchedule[[#This Row],[SCHEDULED PAYMENT]]+PaymentSchedule[[#This Row],[EXTRA PAYMENT]]&lt;=PaymentSchedule[[#This Row],[BEGINNING BALANCE]],PaymentSchedule[[#This Row],[BEGINNING BALANCE]]-PaymentSchedule[[#This Row],[PRINCIPAL]],0),"")</f>
        <v/>
      </c>
      <c r="K297" s="14" t="str">
        <f ca="1">IF(PaymentSchedule[[#This Row],[PMT NO]]&lt;&gt;"",SUM(INDEX(PaymentSchedule[INTEREST],1,1):PaymentSchedule[[#This Row],[INTEREST]]),"")</f>
        <v/>
      </c>
      <c r="L297" s="25">
        <f t="shared" si="13"/>
        <v>0</v>
      </c>
      <c r="M297" s="25">
        <f t="shared" si="14"/>
        <v>0</v>
      </c>
      <c r="N297" s="25">
        <f t="shared" si="15"/>
        <v>0</v>
      </c>
      <c r="O297" s="25" t="e">
        <f ca="1">PaymentSchedule[[#This Row],[HOA]]+PaymentSchedule[[#This Row],[TAXES]]+PaymentSchedule[[#This Row],[INSURANCE]]+PaymentSchedule[[#This Row],[TOTAL PAYMENT]]</f>
        <v>#VALUE!</v>
      </c>
      <c r="P297" s="25" t="e">
        <f ca="1">P296+PaymentSchedule[[#This Row],[TOTAL MONTHLY PAYMENTS]]</f>
        <v>#VALUE!</v>
      </c>
    </row>
    <row r="298" spans="2:16">
      <c r="B298" s="10" t="str">
        <f ca="1">IF(LoanIsGood,IF(ROW()-ROW(PaymentSchedule[[#Headers],[PMT NO]])&gt;ScheduledNumberOfPayments,"",ROW()-ROW(PaymentSchedule[[#Headers],[PMT NO]])),"")</f>
        <v/>
      </c>
      <c r="C298" s="12" t="str">
        <f ca="1">IF(PaymentSchedule[[#This Row],[PMT NO]]&lt;&gt;"",EOMONTH(LoanStartDate,ROW(PaymentSchedule[[#This Row],[PMT NO]])-ROW(PaymentSchedule[[#Headers],[PMT NO]])-2)+DAY(LoanStartDate),"")</f>
        <v/>
      </c>
      <c r="D298" s="14" t="str">
        <f ca="1">IF(PaymentSchedule[[#This Row],[PMT NO]]&lt;&gt;"",IF(ROW()-ROW(PaymentSchedule[[#Headers],[BEGINNING BALANCE]])=1,LoanAmount,INDEX(PaymentSchedule[ENDING BALANCE],ROW()-ROW(PaymentSchedule[[#Headers],[BEGINNING BALANCE]])-1)),"")</f>
        <v/>
      </c>
      <c r="E298" s="14" t="str">
        <f ca="1">IF(PaymentSchedule[[#This Row],[PMT NO]]&lt;&gt;"",ScheduledPayment,"")</f>
        <v/>
      </c>
      <c r="F29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9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98" s="14" t="str">
        <f ca="1">IF(PaymentSchedule[[#This Row],[PMT NO]]&lt;&gt;"",PaymentSchedule[[#This Row],[TOTAL PAYMENT]]-PaymentSchedule[[#This Row],[INTEREST]],"")</f>
        <v/>
      </c>
      <c r="I298" s="14" t="str">
        <f ca="1">IF(PaymentSchedule[[#This Row],[PMT NO]]&lt;&gt;"",PaymentSchedule[[#This Row],[BEGINNING BALANCE]]*(InterestRate/PaymentsPerYear),"")</f>
        <v/>
      </c>
      <c r="J298" s="14" t="str">
        <f ca="1">IF(PaymentSchedule[[#This Row],[PMT NO]]&lt;&gt;"",IF(PaymentSchedule[[#This Row],[SCHEDULED PAYMENT]]+PaymentSchedule[[#This Row],[EXTRA PAYMENT]]&lt;=PaymentSchedule[[#This Row],[BEGINNING BALANCE]],PaymentSchedule[[#This Row],[BEGINNING BALANCE]]-PaymentSchedule[[#This Row],[PRINCIPAL]],0),"")</f>
        <v/>
      </c>
      <c r="K298" s="14" t="str">
        <f ca="1">IF(PaymentSchedule[[#This Row],[PMT NO]]&lt;&gt;"",SUM(INDEX(PaymentSchedule[INTEREST],1,1):PaymentSchedule[[#This Row],[INTEREST]]),"")</f>
        <v/>
      </c>
      <c r="L298" s="25">
        <f t="shared" si="13"/>
        <v>0</v>
      </c>
      <c r="M298" s="25">
        <f t="shared" si="14"/>
        <v>0</v>
      </c>
      <c r="N298" s="25">
        <f t="shared" si="15"/>
        <v>0</v>
      </c>
      <c r="O298" s="25" t="e">
        <f ca="1">PaymentSchedule[[#This Row],[HOA]]+PaymentSchedule[[#This Row],[TAXES]]+PaymentSchedule[[#This Row],[INSURANCE]]+PaymentSchedule[[#This Row],[TOTAL PAYMENT]]</f>
        <v>#VALUE!</v>
      </c>
      <c r="P298" s="25" t="e">
        <f ca="1">P297+PaymentSchedule[[#This Row],[TOTAL MONTHLY PAYMENTS]]</f>
        <v>#VALUE!</v>
      </c>
    </row>
    <row r="299" spans="2:16">
      <c r="B299" s="10" t="str">
        <f ca="1">IF(LoanIsGood,IF(ROW()-ROW(PaymentSchedule[[#Headers],[PMT NO]])&gt;ScheduledNumberOfPayments,"",ROW()-ROW(PaymentSchedule[[#Headers],[PMT NO]])),"")</f>
        <v/>
      </c>
      <c r="C299" s="12" t="str">
        <f ca="1">IF(PaymentSchedule[[#This Row],[PMT NO]]&lt;&gt;"",EOMONTH(LoanStartDate,ROW(PaymentSchedule[[#This Row],[PMT NO]])-ROW(PaymentSchedule[[#Headers],[PMT NO]])-2)+DAY(LoanStartDate),"")</f>
        <v/>
      </c>
      <c r="D299" s="14" t="str">
        <f ca="1">IF(PaymentSchedule[[#This Row],[PMT NO]]&lt;&gt;"",IF(ROW()-ROW(PaymentSchedule[[#Headers],[BEGINNING BALANCE]])=1,LoanAmount,INDEX(PaymentSchedule[ENDING BALANCE],ROW()-ROW(PaymentSchedule[[#Headers],[BEGINNING BALANCE]])-1)),"")</f>
        <v/>
      </c>
      <c r="E299" s="14" t="str">
        <f ca="1">IF(PaymentSchedule[[#This Row],[PMT NO]]&lt;&gt;"",ScheduledPayment,"")</f>
        <v/>
      </c>
      <c r="F29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29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299" s="14" t="str">
        <f ca="1">IF(PaymentSchedule[[#This Row],[PMT NO]]&lt;&gt;"",PaymentSchedule[[#This Row],[TOTAL PAYMENT]]-PaymentSchedule[[#This Row],[INTEREST]],"")</f>
        <v/>
      </c>
      <c r="I299" s="14" t="str">
        <f ca="1">IF(PaymentSchedule[[#This Row],[PMT NO]]&lt;&gt;"",PaymentSchedule[[#This Row],[BEGINNING BALANCE]]*(InterestRate/PaymentsPerYear),"")</f>
        <v/>
      </c>
      <c r="J299" s="14" t="str">
        <f ca="1">IF(PaymentSchedule[[#This Row],[PMT NO]]&lt;&gt;"",IF(PaymentSchedule[[#This Row],[SCHEDULED PAYMENT]]+PaymentSchedule[[#This Row],[EXTRA PAYMENT]]&lt;=PaymentSchedule[[#This Row],[BEGINNING BALANCE]],PaymentSchedule[[#This Row],[BEGINNING BALANCE]]-PaymentSchedule[[#This Row],[PRINCIPAL]],0),"")</f>
        <v/>
      </c>
      <c r="K299" s="14" t="str">
        <f ca="1">IF(PaymentSchedule[[#This Row],[PMT NO]]&lt;&gt;"",SUM(INDEX(PaymentSchedule[INTEREST],1,1):PaymentSchedule[[#This Row],[INTEREST]]),"")</f>
        <v/>
      </c>
      <c r="L299" s="25">
        <f t="shared" si="13"/>
        <v>0</v>
      </c>
      <c r="M299" s="25">
        <f t="shared" si="14"/>
        <v>0</v>
      </c>
      <c r="N299" s="25">
        <f t="shared" si="15"/>
        <v>0</v>
      </c>
      <c r="O299" s="25" t="e">
        <f ca="1">PaymentSchedule[[#This Row],[HOA]]+PaymentSchedule[[#This Row],[TAXES]]+PaymentSchedule[[#This Row],[INSURANCE]]+PaymentSchedule[[#This Row],[TOTAL PAYMENT]]</f>
        <v>#VALUE!</v>
      </c>
      <c r="P299" s="25" t="e">
        <f ca="1">P298+PaymentSchedule[[#This Row],[TOTAL MONTHLY PAYMENTS]]</f>
        <v>#VALUE!</v>
      </c>
    </row>
    <row r="300" spans="2:16">
      <c r="B300" s="10" t="str">
        <f ca="1">IF(LoanIsGood,IF(ROW()-ROW(PaymentSchedule[[#Headers],[PMT NO]])&gt;ScheduledNumberOfPayments,"",ROW()-ROW(PaymentSchedule[[#Headers],[PMT NO]])),"")</f>
        <v/>
      </c>
      <c r="C300" s="12" t="str">
        <f ca="1">IF(PaymentSchedule[[#This Row],[PMT NO]]&lt;&gt;"",EOMONTH(LoanStartDate,ROW(PaymentSchedule[[#This Row],[PMT NO]])-ROW(PaymentSchedule[[#Headers],[PMT NO]])-2)+DAY(LoanStartDate),"")</f>
        <v/>
      </c>
      <c r="D300" s="14" t="str">
        <f ca="1">IF(PaymentSchedule[[#This Row],[PMT NO]]&lt;&gt;"",IF(ROW()-ROW(PaymentSchedule[[#Headers],[BEGINNING BALANCE]])=1,LoanAmount,INDEX(PaymentSchedule[ENDING BALANCE],ROW()-ROW(PaymentSchedule[[#Headers],[BEGINNING BALANCE]])-1)),"")</f>
        <v/>
      </c>
      <c r="E300" s="14" t="str">
        <f ca="1">IF(PaymentSchedule[[#This Row],[PMT NO]]&lt;&gt;"",ScheduledPayment,"")</f>
        <v/>
      </c>
      <c r="F30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0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00" s="14" t="str">
        <f ca="1">IF(PaymentSchedule[[#This Row],[PMT NO]]&lt;&gt;"",PaymentSchedule[[#This Row],[TOTAL PAYMENT]]-PaymentSchedule[[#This Row],[INTEREST]],"")</f>
        <v/>
      </c>
      <c r="I300" s="14" t="str">
        <f ca="1">IF(PaymentSchedule[[#This Row],[PMT NO]]&lt;&gt;"",PaymentSchedule[[#This Row],[BEGINNING BALANCE]]*(InterestRate/PaymentsPerYear),"")</f>
        <v/>
      </c>
      <c r="J300" s="14" t="str">
        <f ca="1">IF(PaymentSchedule[[#This Row],[PMT NO]]&lt;&gt;"",IF(PaymentSchedule[[#This Row],[SCHEDULED PAYMENT]]+PaymentSchedule[[#This Row],[EXTRA PAYMENT]]&lt;=PaymentSchedule[[#This Row],[BEGINNING BALANCE]],PaymentSchedule[[#This Row],[BEGINNING BALANCE]]-PaymentSchedule[[#This Row],[PRINCIPAL]],0),"")</f>
        <v/>
      </c>
      <c r="K300" s="14" t="str">
        <f ca="1">IF(PaymentSchedule[[#This Row],[PMT NO]]&lt;&gt;"",SUM(INDEX(PaymentSchedule[INTEREST],1,1):PaymentSchedule[[#This Row],[INTEREST]]),"")</f>
        <v/>
      </c>
      <c r="L300" s="25">
        <f t="shared" si="13"/>
        <v>0</v>
      </c>
      <c r="M300" s="25">
        <f t="shared" si="14"/>
        <v>0</v>
      </c>
      <c r="N300" s="25">
        <f t="shared" si="15"/>
        <v>0</v>
      </c>
      <c r="O300" s="25" t="e">
        <f ca="1">PaymentSchedule[[#This Row],[HOA]]+PaymentSchedule[[#This Row],[TAXES]]+PaymentSchedule[[#This Row],[INSURANCE]]+PaymentSchedule[[#This Row],[TOTAL PAYMENT]]</f>
        <v>#VALUE!</v>
      </c>
      <c r="P300" s="25" t="e">
        <f ca="1">P299+PaymentSchedule[[#This Row],[TOTAL MONTHLY PAYMENTS]]</f>
        <v>#VALUE!</v>
      </c>
    </row>
    <row r="301" spans="2:16">
      <c r="B301" s="10" t="str">
        <f ca="1">IF(LoanIsGood,IF(ROW()-ROW(PaymentSchedule[[#Headers],[PMT NO]])&gt;ScheduledNumberOfPayments,"",ROW()-ROW(PaymentSchedule[[#Headers],[PMT NO]])),"")</f>
        <v/>
      </c>
      <c r="C301" s="12" t="str">
        <f ca="1">IF(PaymentSchedule[[#This Row],[PMT NO]]&lt;&gt;"",EOMONTH(LoanStartDate,ROW(PaymentSchedule[[#This Row],[PMT NO]])-ROW(PaymentSchedule[[#Headers],[PMT NO]])-2)+DAY(LoanStartDate),"")</f>
        <v/>
      </c>
      <c r="D301" s="14" t="str">
        <f ca="1">IF(PaymentSchedule[[#This Row],[PMT NO]]&lt;&gt;"",IF(ROW()-ROW(PaymentSchedule[[#Headers],[BEGINNING BALANCE]])=1,LoanAmount,INDEX(PaymentSchedule[ENDING BALANCE],ROW()-ROW(PaymentSchedule[[#Headers],[BEGINNING BALANCE]])-1)),"")</f>
        <v/>
      </c>
      <c r="E301" s="14" t="str">
        <f ca="1">IF(PaymentSchedule[[#This Row],[PMT NO]]&lt;&gt;"",ScheduledPayment,"")</f>
        <v/>
      </c>
      <c r="F30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0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01" s="14" t="str">
        <f ca="1">IF(PaymentSchedule[[#This Row],[PMT NO]]&lt;&gt;"",PaymentSchedule[[#This Row],[TOTAL PAYMENT]]-PaymentSchedule[[#This Row],[INTEREST]],"")</f>
        <v/>
      </c>
      <c r="I301" s="14" t="str">
        <f ca="1">IF(PaymentSchedule[[#This Row],[PMT NO]]&lt;&gt;"",PaymentSchedule[[#This Row],[BEGINNING BALANCE]]*(InterestRate/PaymentsPerYear),"")</f>
        <v/>
      </c>
      <c r="J301" s="14" t="str">
        <f ca="1">IF(PaymentSchedule[[#This Row],[PMT NO]]&lt;&gt;"",IF(PaymentSchedule[[#This Row],[SCHEDULED PAYMENT]]+PaymentSchedule[[#This Row],[EXTRA PAYMENT]]&lt;=PaymentSchedule[[#This Row],[BEGINNING BALANCE]],PaymentSchedule[[#This Row],[BEGINNING BALANCE]]-PaymentSchedule[[#This Row],[PRINCIPAL]],0),"")</f>
        <v/>
      </c>
      <c r="K301" s="14" t="str">
        <f ca="1">IF(PaymentSchedule[[#This Row],[PMT NO]]&lt;&gt;"",SUM(INDEX(PaymentSchedule[INTEREST],1,1):PaymentSchedule[[#This Row],[INTEREST]]),"")</f>
        <v/>
      </c>
      <c r="L301" s="25">
        <f t="shared" si="13"/>
        <v>0</v>
      </c>
      <c r="M301" s="25">
        <f t="shared" si="14"/>
        <v>0</v>
      </c>
      <c r="N301" s="25">
        <f t="shared" si="15"/>
        <v>0</v>
      </c>
      <c r="O301" s="25" t="e">
        <f ca="1">PaymentSchedule[[#This Row],[HOA]]+PaymentSchedule[[#This Row],[TAXES]]+PaymentSchedule[[#This Row],[INSURANCE]]+PaymentSchedule[[#This Row],[TOTAL PAYMENT]]</f>
        <v>#VALUE!</v>
      </c>
      <c r="P301" s="25" t="e">
        <f ca="1">P300+PaymentSchedule[[#This Row],[TOTAL MONTHLY PAYMENTS]]</f>
        <v>#VALUE!</v>
      </c>
    </row>
    <row r="302" spans="2:16">
      <c r="B302" s="10" t="str">
        <f ca="1">IF(LoanIsGood,IF(ROW()-ROW(PaymentSchedule[[#Headers],[PMT NO]])&gt;ScheduledNumberOfPayments,"",ROW()-ROW(PaymentSchedule[[#Headers],[PMT NO]])),"")</f>
        <v/>
      </c>
      <c r="C302" s="12" t="str">
        <f ca="1">IF(PaymentSchedule[[#This Row],[PMT NO]]&lt;&gt;"",EOMONTH(LoanStartDate,ROW(PaymentSchedule[[#This Row],[PMT NO]])-ROW(PaymentSchedule[[#Headers],[PMT NO]])-2)+DAY(LoanStartDate),"")</f>
        <v/>
      </c>
      <c r="D302" s="14" t="str">
        <f ca="1">IF(PaymentSchedule[[#This Row],[PMT NO]]&lt;&gt;"",IF(ROW()-ROW(PaymentSchedule[[#Headers],[BEGINNING BALANCE]])=1,LoanAmount,INDEX(PaymentSchedule[ENDING BALANCE],ROW()-ROW(PaymentSchedule[[#Headers],[BEGINNING BALANCE]])-1)),"")</f>
        <v/>
      </c>
      <c r="E302" s="14" t="str">
        <f ca="1">IF(PaymentSchedule[[#This Row],[PMT NO]]&lt;&gt;"",ScheduledPayment,"")</f>
        <v/>
      </c>
      <c r="F30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0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02" s="14" t="str">
        <f ca="1">IF(PaymentSchedule[[#This Row],[PMT NO]]&lt;&gt;"",PaymentSchedule[[#This Row],[TOTAL PAYMENT]]-PaymentSchedule[[#This Row],[INTEREST]],"")</f>
        <v/>
      </c>
      <c r="I302" s="14" t="str">
        <f ca="1">IF(PaymentSchedule[[#This Row],[PMT NO]]&lt;&gt;"",PaymentSchedule[[#This Row],[BEGINNING BALANCE]]*(InterestRate/PaymentsPerYear),"")</f>
        <v/>
      </c>
      <c r="J302" s="14" t="str">
        <f ca="1">IF(PaymentSchedule[[#This Row],[PMT NO]]&lt;&gt;"",IF(PaymentSchedule[[#This Row],[SCHEDULED PAYMENT]]+PaymentSchedule[[#This Row],[EXTRA PAYMENT]]&lt;=PaymentSchedule[[#This Row],[BEGINNING BALANCE]],PaymentSchedule[[#This Row],[BEGINNING BALANCE]]-PaymentSchedule[[#This Row],[PRINCIPAL]],0),"")</f>
        <v/>
      </c>
      <c r="K302" s="14" t="str">
        <f ca="1">IF(PaymentSchedule[[#This Row],[PMT NO]]&lt;&gt;"",SUM(INDEX(PaymentSchedule[INTEREST],1,1):PaymentSchedule[[#This Row],[INTEREST]]),"")</f>
        <v/>
      </c>
      <c r="L302" s="25">
        <f t="shared" si="13"/>
        <v>0</v>
      </c>
      <c r="M302" s="25">
        <f t="shared" si="14"/>
        <v>0</v>
      </c>
      <c r="N302" s="25">
        <f t="shared" si="15"/>
        <v>0</v>
      </c>
      <c r="O302" s="25" t="e">
        <f ca="1">PaymentSchedule[[#This Row],[HOA]]+PaymentSchedule[[#This Row],[TAXES]]+PaymentSchedule[[#This Row],[INSURANCE]]+PaymentSchedule[[#This Row],[TOTAL PAYMENT]]</f>
        <v>#VALUE!</v>
      </c>
      <c r="P302" s="25" t="e">
        <f ca="1">P301+PaymentSchedule[[#This Row],[TOTAL MONTHLY PAYMENTS]]</f>
        <v>#VALUE!</v>
      </c>
    </row>
    <row r="303" spans="2:16">
      <c r="B303" s="10" t="str">
        <f ca="1">IF(LoanIsGood,IF(ROW()-ROW(PaymentSchedule[[#Headers],[PMT NO]])&gt;ScheduledNumberOfPayments,"",ROW()-ROW(PaymentSchedule[[#Headers],[PMT NO]])),"")</f>
        <v/>
      </c>
      <c r="C303" s="12" t="str">
        <f ca="1">IF(PaymentSchedule[[#This Row],[PMT NO]]&lt;&gt;"",EOMONTH(LoanStartDate,ROW(PaymentSchedule[[#This Row],[PMT NO]])-ROW(PaymentSchedule[[#Headers],[PMT NO]])-2)+DAY(LoanStartDate),"")</f>
        <v/>
      </c>
      <c r="D303" s="14" t="str">
        <f ca="1">IF(PaymentSchedule[[#This Row],[PMT NO]]&lt;&gt;"",IF(ROW()-ROW(PaymentSchedule[[#Headers],[BEGINNING BALANCE]])=1,LoanAmount,INDEX(PaymentSchedule[ENDING BALANCE],ROW()-ROW(PaymentSchedule[[#Headers],[BEGINNING BALANCE]])-1)),"")</f>
        <v/>
      </c>
      <c r="E303" s="14" t="str">
        <f ca="1">IF(PaymentSchedule[[#This Row],[PMT NO]]&lt;&gt;"",ScheduledPayment,"")</f>
        <v/>
      </c>
      <c r="F30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0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03" s="14" t="str">
        <f ca="1">IF(PaymentSchedule[[#This Row],[PMT NO]]&lt;&gt;"",PaymentSchedule[[#This Row],[TOTAL PAYMENT]]-PaymentSchedule[[#This Row],[INTEREST]],"")</f>
        <v/>
      </c>
      <c r="I303" s="14" t="str">
        <f ca="1">IF(PaymentSchedule[[#This Row],[PMT NO]]&lt;&gt;"",PaymentSchedule[[#This Row],[BEGINNING BALANCE]]*(InterestRate/PaymentsPerYear),"")</f>
        <v/>
      </c>
      <c r="J303" s="14" t="str">
        <f ca="1">IF(PaymentSchedule[[#This Row],[PMT NO]]&lt;&gt;"",IF(PaymentSchedule[[#This Row],[SCHEDULED PAYMENT]]+PaymentSchedule[[#This Row],[EXTRA PAYMENT]]&lt;=PaymentSchedule[[#This Row],[BEGINNING BALANCE]],PaymentSchedule[[#This Row],[BEGINNING BALANCE]]-PaymentSchedule[[#This Row],[PRINCIPAL]],0),"")</f>
        <v/>
      </c>
      <c r="K303" s="14" t="str">
        <f ca="1">IF(PaymentSchedule[[#This Row],[PMT NO]]&lt;&gt;"",SUM(INDEX(PaymentSchedule[INTEREST],1,1):PaymentSchedule[[#This Row],[INTEREST]]),"")</f>
        <v/>
      </c>
      <c r="L303" s="25">
        <f t="shared" si="13"/>
        <v>0</v>
      </c>
      <c r="M303" s="25">
        <f t="shared" si="14"/>
        <v>0</v>
      </c>
      <c r="N303" s="25">
        <f t="shared" si="15"/>
        <v>0</v>
      </c>
      <c r="O303" s="25" t="e">
        <f ca="1">PaymentSchedule[[#This Row],[HOA]]+PaymentSchedule[[#This Row],[TAXES]]+PaymentSchedule[[#This Row],[INSURANCE]]+PaymentSchedule[[#This Row],[TOTAL PAYMENT]]</f>
        <v>#VALUE!</v>
      </c>
      <c r="P303" s="25" t="e">
        <f ca="1">P302+PaymentSchedule[[#This Row],[TOTAL MONTHLY PAYMENTS]]</f>
        <v>#VALUE!</v>
      </c>
    </row>
    <row r="304" spans="2:16">
      <c r="B304" s="10" t="str">
        <f ca="1">IF(LoanIsGood,IF(ROW()-ROW(PaymentSchedule[[#Headers],[PMT NO]])&gt;ScheduledNumberOfPayments,"",ROW()-ROW(PaymentSchedule[[#Headers],[PMT NO]])),"")</f>
        <v/>
      </c>
      <c r="C304" s="12" t="str">
        <f ca="1">IF(PaymentSchedule[[#This Row],[PMT NO]]&lt;&gt;"",EOMONTH(LoanStartDate,ROW(PaymentSchedule[[#This Row],[PMT NO]])-ROW(PaymentSchedule[[#Headers],[PMT NO]])-2)+DAY(LoanStartDate),"")</f>
        <v/>
      </c>
      <c r="D304" s="14" t="str">
        <f ca="1">IF(PaymentSchedule[[#This Row],[PMT NO]]&lt;&gt;"",IF(ROW()-ROW(PaymentSchedule[[#Headers],[BEGINNING BALANCE]])=1,LoanAmount,INDEX(PaymentSchedule[ENDING BALANCE],ROW()-ROW(PaymentSchedule[[#Headers],[BEGINNING BALANCE]])-1)),"")</f>
        <v/>
      </c>
      <c r="E304" s="14" t="str">
        <f ca="1">IF(PaymentSchedule[[#This Row],[PMT NO]]&lt;&gt;"",ScheduledPayment,"")</f>
        <v/>
      </c>
      <c r="F30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0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04" s="14" t="str">
        <f ca="1">IF(PaymentSchedule[[#This Row],[PMT NO]]&lt;&gt;"",PaymentSchedule[[#This Row],[TOTAL PAYMENT]]-PaymentSchedule[[#This Row],[INTEREST]],"")</f>
        <v/>
      </c>
      <c r="I304" s="14" t="str">
        <f ca="1">IF(PaymentSchedule[[#This Row],[PMT NO]]&lt;&gt;"",PaymentSchedule[[#This Row],[BEGINNING BALANCE]]*(InterestRate/PaymentsPerYear),"")</f>
        <v/>
      </c>
      <c r="J304" s="14" t="str">
        <f ca="1">IF(PaymentSchedule[[#This Row],[PMT NO]]&lt;&gt;"",IF(PaymentSchedule[[#This Row],[SCHEDULED PAYMENT]]+PaymentSchedule[[#This Row],[EXTRA PAYMENT]]&lt;=PaymentSchedule[[#This Row],[BEGINNING BALANCE]],PaymentSchedule[[#This Row],[BEGINNING BALANCE]]-PaymentSchedule[[#This Row],[PRINCIPAL]],0),"")</f>
        <v/>
      </c>
      <c r="K304" s="14" t="str">
        <f ca="1">IF(PaymentSchedule[[#This Row],[PMT NO]]&lt;&gt;"",SUM(INDEX(PaymentSchedule[INTEREST],1,1):PaymentSchedule[[#This Row],[INTEREST]]),"")</f>
        <v/>
      </c>
      <c r="L304" s="25">
        <f t="shared" si="13"/>
        <v>0</v>
      </c>
      <c r="M304" s="25">
        <f t="shared" si="14"/>
        <v>0</v>
      </c>
      <c r="N304" s="25">
        <f t="shared" si="15"/>
        <v>0</v>
      </c>
      <c r="O304" s="25" t="e">
        <f ca="1">PaymentSchedule[[#This Row],[HOA]]+PaymentSchedule[[#This Row],[TAXES]]+PaymentSchedule[[#This Row],[INSURANCE]]+PaymentSchedule[[#This Row],[TOTAL PAYMENT]]</f>
        <v>#VALUE!</v>
      </c>
      <c r="P304" s="25" t="e">
        <f ca="1">P303+PaymentSchedule[[#This Row],[TOTAL MONTHLY PAYMENTS]]</f>
        <v>#VALUE!</v>
      </c>
    </row>
    <row r="305" spans="2:16">
      <c r="B305" s="10" t="str">
        <f ca="1">IF(LoanIsGood,IF(ROW()-ROW(PaymentSchedule[[#Headers],[PMT NO]])&gt;ScheduledNumberOfPayments,"",ROW()-ROW(PaymentSchedule[[#Headers],[PMT NO]])),"")</f>
        <v/>
      </c>
      <c r="C305" s="12" t="str">
        <f ca="1">IF(PaymentSchedule[[#This Row],[PMT NO]]&lt;&gt;"",EOMONTH(LoanStartDate,ROW(PaymentSchedule[[#This Row],[PMT NO]])-ROW(PaymentSchedule[[#Headers],[PMT NO]])-2)+DAY(LoanStartDate),"")</f>
        <v/>
      </c>
      <c r="D305" s="14" t="str">
        <f ca="1">IF(PaymentSchedule[[#This Row],[PMT NO]]&lt;&gt;"",IF(ROW()-ROW(PaymentSchedule[[#Headers],[BEGINNING BALANCE]])=1,LoanAmount,INDEX(PaymentSchedule[ENDING BALANCE],ROW()-ROW(PaymentSchedule[[#Headers],[BEGINNING BALANCE]])-1)),"")</f>
        <v/>
      </c>
      <c r="E305" s="14" t="str">
        <f ca="1">IF(PaymentSchedule[[#This Row],[PMT NO]]&lt;&gt;"",ScheduledPayment,"")</f>
        <v/>
      </c>
      <c r="F30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0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05" s="14" t="str">
        <f ca="1">IF(PaymentSchedule[[#This Row],[PMT NO]]&lt;&gt;"",PaymentSchedule[[#This Row],[TOTAL PAYMENT]]-PaymentSchedule[[#This Row],[INTEREST]],"")</f>
        <v/>
      </c>
      <c r="I305" s="14" t="str">
        <f ca="1">IF(PaymentSchedule[[#This Row],[PMT NO]]&lt;&gt;"",PaymentSchedule[[#This Row],[BEGINNING BALANCE]]*(InterestRate/PaymentsPerYear),"")</f>
        <v/>
      </c>
      <c r="J305" s="14" t="str">
        <f ca="1">IF(PaymentSchedule[[#This Row],[PMT NO]]&lt;&gt;"",IF(PaymentSchedule[[#This Row],[SCHEDULED PAYMENT]]+PaymentSchedule[[#This Row],[EXTRA PAYMENT]]&lt;=PaymentSchedule[[#This Row],[BEGINNING BALANCE]],PaymentSchedule[[#This Row],[BEGINNING BALANCE]]-PaymentSchedule[[#This Row],[PRINCIPAL]],0),"")</f>
        <v/>
      </c>
      <c r="K305" s="14" t="str">
        <f ca="1">IF(PaymentSchedule[[#This Row],[PMT NO]]&lt;&gt;"",SUM(INDEX(PaymentSchedule[INTEREST],1,1):PaymentSchedule[[#This Row],[INTEREST]]),"")</f>
        <v/>
      </c>
      <c r="L305" s="25">
        <f t="shared" si="13"/>
        <v>0</v>
      </c>
      <c r="M305" s="25">
        <f t="shared" si="14"/>
        <v>0</v>
      </c>
      <c r="N305" s="25">
        <f t="shared" si="15"/>
        <v>0</v>
      </c>
      <c r="O305" s="25" t="e">
        <f ca="1">PaymentSchedule[[#This Row],[HOA]]+PaymentSchedule[[#This Row],[TAXES]]+PaymentSchedule[[#This Row],[INSURANCE]]+PaymentSchedule[[#This Row],[TOTAL PAYMENT]]</f>
        <v>#VALUE!</v>
      </c>
      <c r="P305" s="25" t="e">
        <f ca="1">P304+PaymentSchedule[[#This Row],[TOTAL MONTHLY PAYMENTS]]</f>
        <v>#VALUE!</v>
      </c>
    </row>
    <row r="306" spans="2:16">
      <c r="B306" s="10" t="str">
        <f ca="1">IF(LoanIsGood,IF(ROW()-ROW(PaymentSchedule[[#Headers],[PMT NO]])&gt;ScheduledNumberOfPayments,"",ROW()-ROW(PaymentSchedule[[#Headers],[PMT NO]])),"")</f>
        <v/>
      </c>
      <c r="C306" s="12" t="str">
        <f ca="1">IF(PaymentSchedule[[#This Row],[PMT NO]]&lt;&gt;"",EOMONTH(LoanStartDate,ROW(PaymentSchedule[[#This Row],[PMT NO]])-ROW(PaymentSchedule[[#Headers],[PMT NO]])-2)+DAY(LoanStartDate),"")</f>
        <v/>
      </c>
      <c r="D306" s="14" t="str">
        <f ca="1">IF(PaymentSchedule[[#This Row],[PMT NO]]&lt;&gt;"",IF(ROW()-ROW(PaymentSchedule[[#Headers],[BEGINNING BALANCE]])=1,LoanAmount,INDEX(PaymentSchedule[ENDING BALANCE],ROW()-ROW(PaymentSchedule[[#Headers],[BEGINNING BALANCE]])-1)),"")</f>
        <v/>
      </c>
      <c r="E306" s="14" t="str">
        <f ca="1">IF(PaymentSchedule[[#This Row],[PMT NO]]&lt;&gt;"",ScheduledPayment,"")</f>
        <v/>
      </c>
      <c r="F30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0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06" s="14" t="str">
        <f ca="1">IF(PaymentSchedule[[#This Row],[PMT NO]]&lt;&gt;"",PaymentSchedule[[#This Row],[TOTAL PAYMENT]]-PaymentSchedule[[#This Row],[INTEREST]],"")</f>
        <v/>
      </c>
      <c r="I306" s="14" t="str">
        <f ca="1">IF(PaymentSchedule[[#This Row],[PMT NO]]&lt;&gt;"",PaymentSchedule[[#This Row],[BEGINNING BALANCE]]*(InterestRate/PaymentsPerYear),"")</f>
        <v/>
      </c>
      <c r="J306" s="14" t="str">
        <f ca="1">IF(PaymentSchedule[[#This Row],[PMT NO]]&lt;&gt;"",IF(PaymentSchedule[[#This Row],[SCHEDULED PAYMENT]]+PaymentSchedule[[#This Row],[EXTRA PAYMENT]]&lt;=PaymentSchedule[[#This Row],[BEGINNING BALANCE]],PaymentSchedule[[#This Row],[BEGINNING BALANCE]]-PaymentSchedule[[#This Row],[PRINCIPAL]],0),"")</f>
        <v/>
      </c>
      <c r="K306" s="14" t="str">
        <f ca="1">IF(PaymentSchedule[[#This Row],[PMT NO]]&lt;&gt;"",SUM(INDEX(PaymentSchedule[INTEREST],1,1):PaymentSchedule[[#This Row],[INTEREST]]),"")</f>
        <v/>
      </c>
      <c r="L306" s="25">
        <f t="shared" si="13"/>
        <v>0</v>
      </c>
      <c r="M306" s="25">
        <f t="shared" si="14"/>
        <v>0</v>
      </c>
      <c r="N306" s="25">
        <f t="shared" si="15"/>
        <v>0</v>
      </c>
      <c r="O306" s="25" t="e">
        <f ca="1">PaymentSchedule[[#This Row],[HOA]]+PaymentSchedule[[#This Row],[TAXES]]+PaymentSchedule[[#This Row],[INSURANCE]]+PaymentSchedule[[#This Row],[TOTAL PAYMENT]]</f>
        <v>#VALUE!</v>
      </c>
      <c r="P306" s="25" t="e">
        <f ca="1">P305+PaymentSchedule[[#This Row],[TOTAL MONTHLY PAYMENTS]]</f>
        <v>#VALUE!</v>
      </c>
    </row>
    <row r="307" spans="2:16">
      <c r="B307" s="10" t="str">
        <f ca="1">IF(LoanIsGood,IF(ROW()-ROW(PaymentSchedule[[#Headers],[PMT NO]])&gt;ScheduledNumberOfPayments,"",ROW()-ROW(PaymentSchedule[[#Headers],[PMT NO]])),"")</f>
        <v/>
      </c>
      <c r="C307" s="12" t="str">
        <f ca="1">IF(PaymentSchedule[[#This Row],[PMT NO]]&lt;&gt;"",EOMONTH(LoanStartDate,ROW(PaymentSchedule[[#This Row],[PMT NO]])-ROW(PaymentSchedule[[#Headers],[PMT NO]])-2)+DAY(LoanStartDate),"")</f>
        <v/>
      </c>
      <c r="D307" s="14" t="str">
        <f ca="1">IF(PaymentSchedule[[#This Row],[PMT NO]]&lt;&gt;"",IF(ROW()-ROW(PaymentSchedule[[#Headers],[BEGINNING BALANCE]])=1,LoanAmount,INDEX(PaymentSchedule[ENDING BALANCE],ROW()-ROW(PaymentSchedule[[#Headers],[BEGINNING BALANCE]])-1)),"")</f>
        <v/>
      </c>
      <c r="E307" s="14" t="str">
        <f ca="1">IF(PaymentSchedule[[#This Row],[PMT NO]]&lt;&gt;"",ScheduledPayment,"")</f>
        <v/>
      </c>
      <c r="F30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0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07" s="14" t="str">
        <f ca="1">IF(PaymentSchedule[[#This Row],[PMT NO]]&lt;&gt;"",PaymentSchedule[[#This Row],[TOTAL PAYMENT]]-PaymentSchedule[[#This Row],[INTEREST]],"")</f>
        <v/>
      </c>
      <c r="I307" s="14" t="str">
        <f ca="1">IF(PaymentSchedule[[#This Row],[PMT NO]]&lt;&gt;"",PaymentSchedule[[#This Row],[BEGINNING BALANCE]]*(InterestRate/PaymentsPerYear),"")</f>
        <v/>
      </c>
      <c r="J307" s="14" t="str">
        <f ca="1">IF(PaymentSchedule[[#This Row],[PMT NO]]&lt;&gt;"",IF(PaymentSchedule[[#This Row],[SCHEDULED PAYMENT]]+PaymentSchedule[[#This Row],[EXTRA PAYMENT]]&lt;=PaymentSchedule[[#This Row],[BEGINNING BALANCE]],PaymentSchedule[[#This Row],[BEGINNING BALANCE]]-PaymentSchedule[[#This Row],[PRINCIPAL]],0),"")</f>
        <v/>
      </c>
      <c r="K307" s="14" t="str">
        <f ca="1">IF(PaymentSchedule[[#This Row],[PMT NO]]&lt;&gt;"",SUM(INDEX(PaymentSchedule[INTEREST],1,1):PaymentSchedule[[#This Row],[INTEREST]]),"")</f>
        <v/>
      </c>
      <c r="L307" s="25">
        <f t="shared" si="13"/>
        <v>0</v>
      </c>
      <c r="M307" s="25">
        <f t="shared" si="14"/>
        <v>0</v>
      </c>
      <c r="N307" s="25">
        <f t="shared" si="15"/>
        <v>0</v>
      </c>
      <c r="O307" s="25" t="e">
        <f ca="1">PaymentSchedule[[#This Row],[HOA]]+PaymentSchedule[[#This Row],[TAXES]]+PaymentSchedule[[#This Row],[INSURANCE]]+PaymentSchedule[[#This Row],[TOTAL PAYMENT]]</f>
        <v>#VALUE!</v>
      </c>
      <c r="P307" s="25" t="e">
        <f ca="1">P306+PaymentSchedule[[#This Row],[TOTAL MONTHLY PAYMENTS]]</f>
        <v>#VALUE!</v>
      </c>
    </row>
    <row r="308" spans="2:16">
      <c r="B308" s="10" t="str">
        <f ca="1">IF(LoanIsGood,IF(ROW()-ROW(PaymentSchedule[[#Headers],[PMT NO]])&gt;ScheduledNumberOfPayments,"",ROW()-ROW(PaymentSchedule[[#Headers],[PMT NO]])),"")</f>
        <v/>
      </c>
      <c r="C308" s="12" t="str">
        <f ca="1">IF(PaymentSchedule[[#This Row],[PMT NO]]&lt;&gt;"",EOMONTH(LoanStartDate,ROW(PaymentSchedule[[#This Row],[PMT NO]])-ROW(PaymentSchedule[[#Headers],[PMT NO]])-2)+DAY(LoanStartDate),"")</f>
        <v/>
      </c>
      <c r="D308" s="14" t="str">
        <f ca="1">IF(PaymentSchedule[[#This Row],[PMT NO]]&lt;&gt;"",IF(ROW()-ROW(PaymentSchedule[[#Headers],[BEGINNING BALANCE]])=1,LoanAmount,INDEX(PaymentSchedule[ENDING BALANCE],ROW()-ROW(PaymentSchedule[[#Headers],[BEGINNING BALANCE]])-1)),"")</f>
        <v/>
      </c>
      <c r="E308" s="14" t="str">
        <f ca="1">IF(PaymentSchedule[[#This Row],[PMT NO]]&lt;&gt;"",ScheduledPayment,"")</f>
        <v/>
      </c>
      <c r="F30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0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08" s="14" t="str">
        <f ca="1">IF(PaymentSchedule[[#This Row],[PMT NO]]&lt;&gt;"",PaymentSchedule[[#This Row],[TOTAL PAYMENT]]-PaymentSchedule[[#This Row],[INTEREST]],"")</f>
        <v/>
      </c>
      <c r="I308" s="14" t="str">
        <f ca="1">IF(PaymentSchedule[[#This Row],[PMT NO]]&lt;&gt;"",PaymentSchedule[[#This Row],[BEGINNING BALANCE]]*(InterestRate/PaymentsPerYear),"")</f>
        <v/>
      </c>
      <c r="J308" s="14" t="str">
        <f ca="1">IF(PaymentSchedule[[#This Row],[PMT NO]]&lt;&gt;"",IF(PaymentSchedule[[#This Row],[SCHEDULED PAYMENT]]+PaymentSchedule[[#This Row],[EXTRA PAYMENT]]&lt;=PaymentSchedule[[#This Row],[BEGINNING BALANCE]],PaymentSchedule[[#This Row],[BEGINNING BALANCE]]-PaymentSchedule[[#This Row],[PRINCIPAL]],0),"")</f>
        <v/>
      </c>
      <c r="K308" s="14" t="str">
        <f ca="1">IF(PaymentSchedule[[#This Row],[PMT NO]]&lt;&gt;"",SUM(INDEX(PaymentSchedule[INTEREST],1,1):PaymentSchedule[[#This Row],[INTEREST]]),"")</f>
        <v/>
      </c>
      <c r="L308" s="25">
        <f t="shared" si="13"/>
        <v>0</v>
      </c>
      <c r="M308" s="25">
        <f t="shared" si="14"/>
        <v>0</v>
      </c>
      <c r="N308" s="25">
        <f t="shared" si="15"/>
        <v>0</v>
      </c>
      <c r="O308" s="25" t="e">
        <f ca="1">PaymentSchedule[[#This Row],[HOA]]+PaymentSchedule[[#This Row],[TAXES]]+PaymentSchedule[[#This Row],[INSURANCE]]+PaymentSchedule[[#This Row],[TOTAL PAYMENT]]</f>
        <v>#VALUE!</v>
      </c>
      <c r="P308" s="25" t="e">
        <f ca="1">P307+PaymentSchedule[[#This Row],[TOTAL MONTHLY PAYMENTS]]</f>
        <v>#VALUE!</v>
      </c>
    </row>
    <row r="309" spans="2:16">
      <c r="B309" s="10" t="str">
        <f ca="1">IF(LoanIsGood,IF(ROW()-ROW(PaymentSchedule[[#Headers],[PMT NO]])&gt;ScheduledNumberOfPayments,"",ROW()-ROW(PaymentSchedule[[#Headers],[PMT NO]])),"")</f>
        <v/>
      </c>
      <c r="C309" s="12" t="str">
        <f ca="1">IF(PaymentSchedule[[#This Row],[PMT NO]]&lt;&gt;"",EOMONTH(LoanStartDate,ROW(PaymentSchedule[[#This Row],[PMT NO]])-ROW(PaymentSchedule[[#Headers],[PMT NO]])-2)+DAY(LoanStartDate),"")</f>
        <v/>
      </c>
      <c r="D309" s="14" t="str">
        <f ca="1">IF(PaymentSchedule[[#This Row],[PMT NO]]&lt;&gt;"",IF(ROW()-ROW(PaymentSchedule[[#Headers],[BEGINNING BALANCE]])=1,LoanAmount,INDEX(PaymentSchedule[ENDING BALANCE],ROW()-ROW(PaymentSchedule[[#Headers],[BEGINNING BALANCE]])-1)),"")</f>
        <v/>
      </c>
      <c r="E309" s="14" t="str">
        <f ca="1">IF(PaymentSchedule[[#This Row],[PMT NO]]&lt;&gt;"",ScheduledPayment,"")</f>
        <v/>
      </c>
      <c r="F30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0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09" s="14" t="str">
        <f ca="1">IF(PaymentSchedule[[#This Row],[PMT NO]]&lt;&gt;"",PaymentSchedule[[#This Row],[TOTAL PAYMENT]]-PaymentSchedule[[#This Row],[INTEREST]],"")</f>
        <v/>
      </c>
      <c r="I309" s="14" t="str">
        <f ca="1">IF(PaymentSchedule[[#This Row],[PMT NO]]&lt;&gt;"",PaymentSchedule[[#This Row],[BEGINNING BALANCE]]*(InterestRate/PaymentsPerYear),"")</f>
        <v/>
      </c>
      <c r="J309" s="14" t="str">
        <f ca="1">IF(PaymentSchedule[[#This Row],[PMT NO]]&lt;&gt;"",IF(PaymentSchedule[[#This Row],[SCHEDULED PAYMENT]]+PaymentSchedule[[#This Row],[EXTRA PAYMENT]]&lt;=PaymentSchedule[[#This Row],[BEGINNING BALANCE]],PaymentSchedule[[#This Row],[BEGINNING BALANCE]]-PaymentSchedule[[#This Row],[PRINCIPAL]],0),"")</f>
        <v/>
      </c>
      <c r="K309" s="14" t="str">
        <f ca="1">IF(PaymentSchedule[[#This Row],[PMT NO]]&lt;&gt;"",SUM(INDEX(PaymentSchedule[INTEREST],1,1):PaymentSchedule[[#This Row],[INTEREST]]),"")</f>
        <v/>
      </c>
      <c r="L309" s="25">
        <f t="shared" si="13"/>
        <v>0</v>
      </c>
      <c r="M309" s="25">
        <f t="shared" si="14"/>
        <v>0</v>
      </c>
      <c r="N309" s="25">
        <f t="shared" si="15"/>
        <v>0</v>
      </c>
      <c r="O309" s="25" t="e">
        <f ca="1">PaymentSchedule[[#This Row],[HOA]]+PaymentSchedule[[#This Row],[TAXES]]+PaymentSchedule[[#This Row],[INSURANCE]]+PaymentSchedule[[#This Row],[TOTAL PAYMENT]]</f>
        <v>#VALUE!</v>
      </c>
      <c r="P309" s="25" t="e">
        <f ca="1">P308+PaymentSchedule[[#This Row],[TOTAL MONTHLY PAYMENTS]]</f>
        <v>#VALUE!</v>
      </c>
    </row>
    <row r="310" spans="2:16">
      <c r="B310" s="10" t="str">
        <f ca="1">IF(LoanIsGood,IF(ROW()-ROW(PaymentSchedule[[#Headers],[PMT NO]])&gt;ScheduledNumberOfPayments,"",ROW()-ROW(PaymentSchedule[[#Headers],[PMT NO]])),"")</f>
        <v/>
      </c>
      <c r="C310" s="12" t="str">
        <f ca="1">IF(PaymentSchedule[[#This Row],[PMT NO]]&lt;&gt;"",EOMONTH(LoanStartDate,ROW(PaymentSchedule[[#This Row],[PMT NO]])-ROW(PaymentSchedule[[#Headers],[PMT NO]])-2)+DAY(LoanStartDate),"")</f>
        <v/>
      </c>
      <c r="D310" s="14" t="str">
        <f ca="1">IF(PaymentSchedule[[#This Row],[PMT NO]]&lt;&gt;"",IF(ROW()-ROW(PaymentSchedule[[#Headers],[BEGINNING BALANCE]])=1,LoanAmount,INDEX(PaymentSchedule[ENDING BALANCE],ROW()-ROW(PaymentSchedule[[#Headers],[BEGINNING BALANCE]])-1)),"")</f>
        <v/>
      </c>
      <c r="E310" s="14" t="str">
        <f ca="1">IF(PaymentSchedule[[#This Row],[PMT NO]]&lt;&gt;"",ScheduledPayment,"")</f>
        <v/>
      </c>
      <c r="F31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1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10" s="14" t="str">
        <f ca="1">IF(PaymentSchedule[[#This Row],[PMT NO]]&lt;&gt;"",PaymentSchedule[[#This Row],[TOTAL PAYMENT]]-PaymentSchedule[[#This Row],[INTEREST]],"")</f>
        <v/>
      </c>
      <c r="I310" s="14" t="str">
        <f ca="1">IF(PaymentSchedule[[#This Row],[PMT NO]]&lt;&gt;"",PaymentSchedule[[#This Row],[BEGINNING BALANCE]]*(InterestRate/PaymentsPerYear),"")</f>
        <v/>
      </c>
      <c r="J310" s="14" t="str">
        <f ca="1">IF(PaymentSchedule[[#This Row],[PMT NO]]&lt;&gt;"",IF(PaymentSchedule[[#This Row],[SCHEDULED PAYMENT]]+PaymentSchedule[[#This Row],[EXTRA PAYMENT]]&lt;=PaymentSchedule[[#This Row],[BEGINNING BALANCE]],PaymentSchedule[[#This Row],[BEGINNING BALANCE]]-PaymentSchedule[[#This Row],[PRINCIPAL]],0),"")</f>
        <v/>
      </c>
      <c r="K310" s="14" t="str">
        <f ca="1">IF(PaymentSchedule[[#This Row],[PMT NO]]&lt;&gt;"",SUM(INDEX(PaymentSchedule[INTEREST],1,1):PaymentSchedule[[#This Row],[INTEREST]]),"")</f>
        <v/>
      </c>
      <c r="L310" s="25">
        <f t="shared" si="13"/>
        <v>0</v>
      </c>
      <c r="M310" s="25">
        <f t="shared" si="14"/>
        <v>0</v>
      </c>
      <c r="N310" s="25">
        <f t="shared" si="15"/>
        <v>0</v>
      </c>
      <c r="O310" s="25" t="e">
        <f ca="1">PaymentSchedule[[#This Row],[HOA]]+PaymentSchedule[[#This Row],[TAXES]]+PaymentSchedule[[#This Row],[INSURANCE]]+PaymentSchedule[[#This Row],[TOTAL PAYMENT]]</f>
        <v>#VALUE!</v>
      </c>
      <c r="P310" s="25" t="e">
        <f ca="1">P309+PaymentSchedule[[#This Row],[TOTAL MONTHLY PAYMENTS]]</f>
        <v>#VALUE!</v>
      </c>
    </row>
    <row r="311" spans="2:16">
      <c r="B311" s="10" t="str">
        <f ca="1">IF(LoanIsGood,IF(ROW()-ROW(PaymentSchedule[[#Headers],[PMT NO]])&gt;ScheduledNumberOfPayments,"",ROW()-ROW(PaymentSchedule[[#Headers],[PMT NO]])),"")</f>
        <v/>
      </c>
      <c r="C311" s="12" t="str">
        <f ca="1">IF(PaymentSchedule[[#This Row],[PMT NO]]&lt;&gt;"",EOMONTH(LoanStartDate,ROW(PaymentSchedule[[#This Row],[PMT NO]])-ROW(PaymentSchedule[[#Headers],[PMT NO]])-2)+DAY(LoanStartDate),"")</f>
        <v/>
      </c>
      <c r="D311" s="14" t="str">
        <f ca="1">IF(PaymentSchedule[[#This Row],[PMT NO]]&lt;&gt;"",IF(ROW()-ROW(PaymentSchedule[[#Headers],[BEGINNING BALANCE]])=1,LoanAmount,INDEX(PaymentSchedule[ENDING BALANCE],ROW()-ROW(PaymentSchedule[[#Headers],[BEGINNING BALANCE]])-1)),"")</f>
        <v/>
      </c>
      <c r="E311" s="14" t="str">
        <f ca="1">IF(PaymentSchedule[[#This Row],[PMT NO]]&lt;&gt;"",ScheduledPayment,"")</f>
        <v/>
      </c>
      <c r="F31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1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11" s="14" t="str">
        <f ca="1">IF(PaymentSchedule[[#This Row],[PMT NO]]&lt;&gt;"",PaymentSchedule[[#This Row],[TOTAL PAYMENT]]-PaymentSchedule[[#This Row],[INTEREST]],"")</f>
        <v/>
      </c>
      <c r="I311" s="14" t="str">
        <f ca="1">IF(PaymentSchedule[[#This Row],[PMT NO]]&lt;&gt;"",PaymentSchedule[[#This Row],[BEGINNING BALANCE]]*(InterestRate/PaymentsPerYear),"")</f>
        <v/>
      </c>
      <c r="J311" s="14" t="str">
        <f ca="1">IF(PaymentSchedule[[#This Row],[PMT NO]]&lt;&gt;"",IF(PaymentSchedule[[#This Row],[SCHEDULED PAYMENT]]+PaymentSchedule[[#This Row],[EXTRA PAYMENT]]&lt;=PaymentSchedule[[#This Row],[BEGINNING BALANCE]],PaymentSchedule[[#This Row],[BEGINNING BALANCE]]-PaymentSchedule[[#This Row],[PRINCIPAL]],0),"")</f>
        <v/>
      </c>
      <c r="K311" s="14" t="str">
        <f ca="1">IF(PaymentSchedule[[#This Row],[PMT NO]]&lt;&gt;"",SUM(INDEX(PaymentSchedule[INTEREST],1,1):PaymentSchedule[[#This Row],[INTEREST]]),"")</f>
        <v/>
      </c>
      <c r="L311" s="25">
        <f t="shared" si="13"/>
        <v>0</v>
      </c>
      <c r="M311" s="25">
        <f t="shared" si="14"/>
        <v>0</v>
      </c>
      <c r="N311" s="25">
        <f t="shared" si="15"/>
        <v>0</v>
      </c>
      <c r="O311" s="25" t="e">
        <f ca="1">PaymentSchedule[[#This Row],[HOA]]+PaymentSchedule[[#This Row],[TAXES]]+PaymentSchedule[[#This Row],[INSURANCE]]+PaymentSchedule[[#This Row],[TOTAL PAYMENT]]</f>
        <v>#VALUE!</v>
      </c>
      <c r="P311" s="25" t="e">
        <f ca="1">P310+PaymentSchedule[[#This Row],[TOTAL MONTHLY PAYMENTS]]</f>
        <v>#VALUE!</v>
      </c>
    </row>
    <row r="312" spans="2:16">
      <c r="B312" s="10" t="str">
        <f ca="1">IF(LoanIsGood,IF(ROW()-ROW(PaymentSchedule[[#Headers],[PMT NO]])&gt;ScheduledNumberOfPayments,"",ROW()-ROW(PaymentSchedule[[#Headers],[PMT NO]])),"")</f>
        <v/>
      </c>
      <c r="C312" s="12" t="str">
        <f ca="1">IF(PaymentSchedule[[#This Row],[PMT NO]]&lt;&gt;"",EOMONTH(LoanStartDate,ROW(PaymentSchedule[[#This Row],[PMT NO]])-ROW(PaymentSchedule[[#Headers],[PMT NO]])-2)+DAY(LoanStartDate),"")</f>
        <v/>
      </c>
      <c r="D312" s="14" t="str">
        <f ca="1">IF(PaymentSchedule[[#This Row],[PMT NO]]&lt;&gt;"",IF(ROW()-ROW(PaymentSchedule[[#Headers],[BEGINNING BALANCE]])=1,LoanAmount,INDEX(PaymentSchedule[ENDING BALANCE],ROW()-ROW(PaymentSchedule[[#Headers],[BEGINNING BALANCE]])-1)),"")</f>
        <v/>
      </c>
      <c r="E312" s="14" t="str">
        <f ca="1">IF(PaymentSchedule[[#This Row],[PMT NO]]&lt;&gt;"",ScheduledPayment,"")</f>
        <v/>
      </c>
      <c r="F31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1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12" s="14" t="str">
        <f ca="1">IF(PaymentSchedule[[#This Row],[PMT NO]]&lt;&gt;"",PaymentSchedule[[#This Row],[TOTAL PAYMENT]]-PaymentSchedule[[#This Row],[INTEREST]],"")</f>
        <v/>
      </c>
      <c r="I312" s="14" t="str">
        <f ca="1">IF(PaymentSchedule[[#This Row],[PMT NO]]&lt;&gt;"",PaymentSchedule[[#This Row],[BEGINNING BALANCE]]*(InterestRate/PaymentsPerYear),"")</f>
        <v/>
      </c>
      <c r="J312" s="14" t="str">
        <f ca="1">IF(PaymentSchedule[[#This Row],[PMT NO]]&lt;&gt;"",IF(PaymentSchedule[[#This Row],[SCHEDULED PAYMENT]]+PaymentSchedule[[#This Row],[EXTRA PAYMENT]]&lt;=PaymentSchedule[[#This Row],[BEGINNING BALANCE]],PaymentSchedule[[#This Row],[BEGINNING BALANCE]]-PaymentSchedule[[#This Row],[PRINCIPAL]],0),"")</f>
        <v/>
      </c>
      <c r="K312" s="14" t="str">
        <f ca="1">IF(PaymentSchedule[[#This Row],[PMT NO]]&lt;&gt;"",SUM(INDEX(PaymentSchedule[INTEREST],1,1):PaymentSchedule[[#This Row],[INTEREST]]),"")</f>
        <v/>
      </c>
      <c r="L312" s="25">
        <f t="shared" si="13"/>
        <v>0</v>
      </c>
      <c r="M312" s="25">
        <f t="shared" si="14"/>
        <v>0</v>
      </c>
      <c r="N312" s="25">
        <f t="shared" si="15"/>
        <v>0</v>
      </c>
      <c r="O312" s="25" t="e">
        <f ca="1">PaymentSchedule[[#This Row],[HOA]]+PaymentSchedule[[#This Row],[TAXES]]+PaymentSchedule[[#This Row],[INSURANCE]]+PaymentSchedule[[#This Row],[TOTAL PAYMENT]]</f>
        <v>#VALUE!</v>
      </c>
      <c r="P312" s="25" t="e">
        <f ca="1">P311+PaymentSchedule[[#This Row],[TOTAL MONTHLY PAYMENTS]]</f>
        <v>#VALUE!</v>
      </c>
    </row>
    <row r="313" spans="2:16">
      <c r="B313" s="10" t="str">
        <f ca="1">IF(LoanIsGood,IF(ROW()-ROW(PaymentSchedule[[#Headers],[PMT NO]])&gt;ScheduledNumberOfPayments,"",ROW()-ROW(PaymentSchedule[[#Headers],[PMT NO]])),"")</f>
        <v/>
      </c>
      <c r="C313" s="12" t="str">
        <f ca="1">IF(PaymentSchedule[[#This Row],[PMT NO]]&lt;&gt;"",EOMONTH(LoanStartDate,ROW(PaymentSchedule[[#This Row],[PMT NO]])-ROW(PaymentSchedule[[#Headers],[PMT NO]])-2)+DAY(LoanStartDate),"")</f>
        <v/>
      </c>
      <c r="D313" s="14" t="str">
        <f ca="1">IF(PaymentSchedule[[#This Row],[PMT NO]]&lt;&gt;"",IF(ROW()-ROW(PaymentSchedule[[#Headers],[BEGINNING BALANCE]])=1,LoanAmount,INDEX(PaymentSchedule[ENDING BALANCE],ROW()-ROW(PaymentSchedule[[#Headers],[BEGINNING BALANCE]])-1)),"")</f>
        <v/>
      </c>
      <c r="E313" s="14" t="str">
        <f ca="1">IF(PaymentSchedule[[#This Row],[PMT NO]]&lt;&gt;"",ScheduledPayment,"")</f>
        <v/>
      </c>
      <c r="F31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1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13" s="14" t="str">
        <f ca="1">IF(PaymentSchedule[[#This Row],[PMT NO]]&lt;&gt;"",PaymentSchedule[[#This Row],[TOTAL PAYMENT]]-PaymentSchedule[[#This Row],[INTEREST]],"")</f>
        <v/>
      </c>
      <c r="I313" s="14" t="str">
        <f ca="1">IF(PaymentSchedule[[#This Row],[PMT NO]]&lt;&gt;"",PaymentSchedule[[#This Row],[BEGINNING BALANCE]]*(InterestRate/PaymentsPerYear),"")</f>
        <v/>
      </c>
      <c r="J313" s="14" t="str">
        <f ca="1">IF(PaymentSchedule[[#This Row],[PMT NO]]&lt;&gt;"",IF(PaymentSchedule[[#This Row],[SCHEDULED PAYMENT]]+PaymentSchedule[[#This Row],[EXTRA PAYMENT]]&lt;=PaymentSchedule[[#This Row],[BEGINNING BALANCE]],PaymentSchedule[[#This Row],[BEGINNING BALANCE]]-PaymentSchedule[[#This Row],[PRINCIPAL]],0),"")</f>
        <v/>
      </c>
      <c r="K313" s="14" t="str">
        <f ca="1">IF(PaymentSchedule[[#This Row],[PMT NO]]&lt;&gt;"",SUM(INDEX(PaymentSchedule[INTEREST],1,1):PaymentSchedule[[#This Row],[INTEREST]]),"")</f>
        <v/>
      </c>
      <c r="L313" s="25">
        <f t="shared" si="13"/>
        <v>0</v>
      </c>
      <c r="M313" s="25">
        <f t="shared" si="14"/>
        <v>0</v>
      </c>
      <c r="N313" s="25">
        <f t="shared" si="15"/>
        <v>0</v>
      </c>
      <c r="O313" s="25" t="e">
        <f ca="1">PaymentSchedule[[#This Row],[HOA]]+PaymentSchedule[[#This Row],[TAXES]]+PaymentSchedule[[#This Row],[INSURANCE]]+PaymentSchedule[[#This Row],[TOTAL PAYMENT]]</f>
        <v>#VALUE!</v>
      </c>
      <c r="P313" s="25" t="e">
        <f ca="1">P312+PaymentSchedule[[#This Row],[TOTAL MONTHLY PAYMENTS]]</f>
        <v>#VALUE!</v>
      </c>
    </row>
    <row r="314" spans="2:16">
      <c r="B314" s="10" t="str">
        <f ca="1">IF(LoanIsGood,IF(ROW()-ROW(PaymentSchedule[[#Headers],[PMT NO]])&gt;ScheduledNumberOfPayments,"",ROW()-ROW(PaymentSchedule[[#Headers],[PMT NO]])),"")</f>
        <v/>
      </c>
      <c r="C314" s="12" t="str">
        <f ca="1">IF(PaymentSchedule[[#This Row],[PMT NO]]&lt;&gt;"",EOMONTH(LoanStartDate,ROW(PaymentSchedule[[#This Row],[PMT NO]])-ROW(PaymentSchedule[[#Headers],[PMT NO]])-2)+DAY(LoanStartDate),"")</f>
        <v/>
      </c>
      <c r="D314" s="14" t="str">
        <f ca="1">IF(PaymentSchedule[[#This Row],[PMT NO]]&lt;&gt;"",IF(ROW()-ROW(PaymentSchedule[[#Headers],[BEGINNING BALANCE]])=1,LoanAmount,INDEX(PaymentSchedule[ENDING BALANCE],ROW()-ROW(PaymentSchedule[[#Headers],[BEGINNING BALANCE]])-1)),"")</f>
        <v/>
      </c>
      <c r="E314" s="14" t="str">
        <f ca="1">IF(PaymentSchedule[[#This Row],[PMT NO]]&lt;&gt;"",ScheduledPayment,"")</f>
        <v/>
      </c>
      <c r="F31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1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14" s="14" t="str">
        <f ca="1">IF(PaymentSchedule[[#This Row],[PMT NO]]&lt;&gt;"",PaymentSchedule[[#This Row],[TOTAL PAYMENT]]-PaymentSchedule[[#This Row],[INTEREST]],"")</f>
        <v/>
      </c>
      <c r="I314" s="14" t="str">
        <f ca="1">IF(PaymentSchedule[[#This Row],[PMT NO]]&lt;&gt;"",PaymentSchedule[[#This Row],[BEGINNING BALANCE]]*(InterestRate/PaymentsPerYear),"")</f>
        <v/>
      </c>
      <c r="J314" s="14" t="str">
        <f ca="1">IF(PaymentSchedule[[#This Row],[PMT NO]]&lt;&gt;"",IF(PaymentSchedule[[#This Row],[SCHEDULED PAYMENT]]+PaymentSchedule[[#This Row],[EXTRA PAYMENT]]&lt;=PaymentSchedule[[#This Row],[BEGINNING BALANCE]],PaymentSchedule[[#This Row],[BEGINNING BALANCE]]-PaymentSchedule[[#This Row],[PRINCIPAL]],0),"")</f>
        <v/>
      </c>
      <c r="K314" s="14" t="str">
        <f ca="1">IF(PaymentSchedule[[#This Row],[PMT NO]]&lt;&gt;"",SUM(INDEX(PaymentSchedule[INTEREST],1,1):PaymentSchedule[[#This Row],[INTEREST]]),"")</f>
        <v/>
      </c>
      <c r="L314" s="25">
        <f t="shared" si="13"/>
        <v>0</v>
      </c>
      <c r="M314" s="25">
        <f t="shared" si="14"/>
        <v>0</v>
      </c>
      <c r="N314" s="25">
        <f t="shared" si="15"/>
        <v>0</v>
      </c>
      <c r="O314" s="25" t="e">
        <f ca="1">PaymentSchedule[[#This Row],[HOA]]+PaymentSchedule[[#This Row],[TAXES]]+PaymentSchedule[[#This Row],[INSURANCE]]+PaymentSchedule[[#This Row],[TOTAL PAYMENT]]</f>
        <v>#VALUE!</v>
      </c>
      <c r="P314" s="25" t="e">
        <f ca="1">P313+PaymentSchedule[[#This Row],[TOTAL MONTHLY PAYMENTS]]</f>
        <v>#VALUE!</v>
      </c>
    </row>
    <row r="315" spans="2:16">
      <c r="B315" s="10" t="str">
        <f ca="1">IF(LoanIsGood,IF(ROW()-ROW(PaymentSchedule[[#Headers],[PMT NO]])&gt;ScheduledNumberOfPayments,"",ROW()-ROW(PaymentSchedule[[#Headers],[PMT NO]])),"")</f>
        <v/>
      </c>
      <c r="C315" s="12" t="str">
        <f ca="1">IF(PaymentSchedule[[#This Row],[PMT NO]]&lt;&gt;"",EOMONTH(LoanStartDate,ROW(PaymentSchedule[[#This Row],[PMT NO]])-ROW(PaymentSchedule[[#Headers],[PMT NO]])-2)+DAY(LoanStartDate),"")</f>
        <v/>
      </c>
      <c r="D315" s="14" t="str">
        <f ca="1">IF(PaymentSchedule[[#This Row],[PMT NO]]&lt;&gt;"",IF(ROW()-ROW(PaymentSchedule[[#Headers],[BEGINNING BALANCE]])=1,LoanAmount,INDEX(PaymentSchedule[ENDING BALANCE],ROW()-ROW(PaymentSchedule[[#Headers],[BEGINNING BALANCE]])-1)),"")</f>
        <v/>
      </c>
      <c r="E315" s="14" t="str">
        <f ca="1">IF(PaymentSchedule[[#This Row],[PMT NO]]&lt;&gt;"",ScheduledPayment,"")</f>
        <v/>
      </c>
      <c r="F31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1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15" s="14" t="str">
        <f ca="1">IF(PaymentSchedule[[#This Row],[PMT NO]]&lt;&gt;"",PaymentSchedule[[#This Row],[TOTAL PAYMENT]]-PaymentSchedule[[#This Row],[INTEREST]],"")</f>
        <v/>
      </c>
      <c r="I315" s="14" t="str">
        <f ca="1">IF(PaymentSchedule[[#This Row],[PMT NO]]&lt;&gt;"",PaymentSchedule[[#This Row],[BEGINNING BALANCE]]*(InterestRate/PaymentsPerYear),"")</f>
        <v/>
      </c>
      <c r="J315" s="14" t="str">
        <f ca="1">IF(PaymentSchedule[[#This Row],[PMT NO]]&lt;&gt;"",IF(PaymentSchedule[[#This Row],[SCHEDULED PAYMENT]]+PaymentSchedule[[#This Row],[EXTRA PAYMENT]]&lt;=PaymentSchedule[[#This Row],[BEGINNING BALANCE]],PaymentSchedule[[#This Row],[BEGINNING BALANCE]]-PaymentSchedule[[#This Row],[PRINCIPAL]],0),"")</f>
        <v/>
      </c>
      <c r="K315" s="14" t="str">
        <f ca="1">IF(PaymentSchedule[[#This Row],[PMT NO]]&lt;&gt;"",SUM(INDEX(PaymentSchedule[INTEREST],1,1):PaymentSchedule[[#This Row],[INTEREST]]),"")</f>
        <v/>
      </c>
      <c r="L315" s="25">
        <f t="shared" si="13"/>
        <v>0</v>
      </c>
      <c r="M315" s="25">
        <f t="shared" si="14"/>
        <v>0</v>
      </c>
      <c r="N315" s="25">
        <f t="shared" si="15"/>
        <v>0</v>
      </c>
      <c r="O315" s="25" t="e">
        <f ca="1">PaymentSchedule[[#This Row],[HOA]]+PaymentSchedule[[#This Row],[TAXES]]+PaymentSchedule[[#This Row],[INSURANCE]]+PaymentSchedule[[#This Row],[TOTAL PAYMENT]]</f>
        <v>#VALUE!</v>
      </c>
      <c r="P315" s="25" t="e">
        <f ca="1">P314+PaymentSchedule[[#This Row],[TOTAL MONTHLY PAYMENTS]]</f>
        <v>#VALUE!</v>
      </c>
    </row>
    <row r="316" spans="2:16">
      <c r="B316" s="10" t="str">
        <f ca="1">IF(LoanIsGood,IF(ROW()-ROW(PaymentSchedule[[#Headers],[PMT NO]])&gt;ScheduledNumberOfPayments,"",ROW()-ROW(PaymentSchedule[[#Headers],[PMT NO]])),"")</f>
        <v/>
      </c>
      <c r="C316" s="12" t="str">
        <f ca="1">IF(PaymentSchedule[[#This Row],[PMT NO]]&lt;&gt;"",EOMONTH(LoanStartDate,ROW(PaymentSchedule[[#This Row],[PMT NO]])-ROW(PaymentSchedule[[#Headers],[PMT NO]])-2)+DAY(LoanStartDate),"")</f>
        <v/>
      </c>
      <c r="D316" s="14" t="str">
        <f ca="1">IF(PaymentSchedule[[#This Row],[PMT NO]]&lt;&gt;"",IF(ROW()-ROW(PaymentSchedule[[#Headers],[BEGINNING BALANCE]])=1,LoanAmount,INDEX(PaymentSchedule[ENDING BALANCE],ROW()-ROW(PaymentSchedule[[#Headers],[BEGINNING BALANCE]])-1)),"")</f>
        <v/>
      </c>
      <c r="E316" s="14" t="str">
        <f ca="1">IF(PaymentSchedule[[#This Row],[PMT NO]]&lt;&gt;"",ScheduledPayment,"")</f>
        <v/>
      </c>
      <c r="F31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1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16" s="14" t="str">
        <f ca="1">IF(PaymentSchedule[[#This Row],[PMT NO]]&lt;&gt;"",PaymentSchedule[[#This Row],[TOTAL PAYMENT]]-PaymentSchedule[[#This Row],[INTEREST]],"")</f>
        <v/>
      </c>
      <c r="I316" s="14" t="str">
        <f ca="1">IF(PaymentSchedule[[#This Row],[PMT NO]]&lt;&gt;"",PaymentSchedule[[#This Row],[BEGINNING BALANCE]]*(InterestRate/PaymentsPerYear),"")</f>
        <v/>
      </c>
      <c r="J316" s="14" t="str">
        <f ca="1">IF(PaymentSchedule[[#This Row],[PMT NO]]&lt;&gt;"",IF(PaymentSchedule[[#This Row],[SCHEDULED PAYMENT]]+PaymentSchedule[[#This Row],[EXTRA PAYMENT]]&lt;=PaymentSchedule[[#This Row],[BEGINNING BALANCE]],PaymentSchedule[[#This Row],[BEGINNING BALANCE]]-PaymentSchedule[[#This Row],[PRINCIPAL]],0),"")</f>
        <v/>
      </c>
      <c r="K316" s="14" t="str">
        <f ca="1">IF(PaymentSchedule[[#This Row],[PMT NO]]&lt;&gt;"",SUM(INDEX(PaymentSchedule[INTEREST],1,1):PaymentSchedule[[#This Row],[INTEREST]]),"")</f>
        <v/>
      </c>
      <c r="L316" s="25">
        <f t="shared" si="13"/>
        <v>0</v>
      </c>
      <c r="M316" s="25">
        <f t="shared" si="14"/>
        <v>0</v>
      </c>
      <c r="N316" s="25">
        <f t="shared" si="15"/>
        <v>0</v>
      </c>
      <c r="O316" s="25" t="e">
        <f ca="1">PaymentSchedule[[#This Row],[HOA]]+PaymentSchedule[[#This Row],[TAXES]]+PaymentSchedule[[#This Row],[INSURANCE]]+PaymentSchedule[[#This Row],[TOTAL PAYMENT]]</f>
        <v>#VALUE!</v>
      </c>
      <c r="P316" s="25" t="e">
        <f ca="1">P315+PaymentSchedule[[#This Row],[TOTAL MONTHLY PAYMENTS]]</f>
        <v>#VALUE!</v>
      </c>
    </row>
    <row r="317" spans="2:16">
      <c r="B317" s="10" t="str">
        <f ca="1">IF(LoanIsGood,IF(ROW()-ROW(PaymentSchedule[[#Headers],[PMT NO]])&gt;ScheduledNumberOfPayments,"",ROW()-ROW(PaymentSchedule[[#Headers],[PMT NO]])),"")</f>
        <v/>
      </c>
      <c r="C317" s="12" t="str">
        <f ca="1">IF(PaymentSchedule[[#This Row],[PMT NO]]&lt;&gt;"",EOMONTH(LoanStartDate,ROW(PaymentSchedule[[#This Row],[PMT NO]])-ROW(PaymentSchedule[[#Headers],[PMT NO]])-2)+DAY(LoanStartDate),"")</f>
        <v/>
      </c>
      <c r="D317" s="14" t="str">
        <f ca="1">IF(PaymentSchedule[[#This Row],[PMT NO]]&lt;&gt;"",IF(ROW()-ROW(PaymentSchedule[[#Headers],[BEGINNING BALANCE]])=1,LoanAmount,INDEX(PaymentSchedule[ENDING BALANCE],ROW()-ROW(PaymentSchedule[[#Headers],[BEGINNING BALANCE]])-1)),"")</f>
        <v/>
      </c>
      <c r="E317" s="14" t="str">
        <f ca="1">IF(PaymentSchedule[[#This Row],[PMT NO]]&lt;&gt;"",ScheduledPayment,"")</f>
        <v/>
      </c>
      <c r="F31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1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17" s="14" t="str">
        <f ca="1">IF(PaymentSchedule[[#This Row],[PMT NO]]&lt;&gt;"",PaymentSchedule[[#This Row],[TOTAL PAYMENT]]-PaymentSchedule[[#This Row],[INTEREST]],"")</f>
        <v/>
      </c>
      <c r="I317" s="14" t="str">
        <f ca="1">IF(PaymentSchedule[[#This Row],[PMT NO]]&lt;&gt;"",PaymentSchedule[[#This Row],[BEGINNING BALANCE]]*(InterestRate/PaymentsPerYear),"")</f>
        <v/>
      </c>
      <c r="J317" s="14" t="str">
        <f ca="1">IF(PaymentSchedule[[#This Row],[PMT NO]]&lt;&gt;"",IF(PaymentSchedule[[#This Row],[SCHEDULED PAYMENT]]+PaymentSchedule[[#This Row],[EXTRA PAYMENT]]&lt;=PaymentSchedule[[#This Row],[BEGINNING BALANCE]],PaymentSchedule[[#This Row],[BEGINNING BALANCE]]-PaymentSchedule[[#This Row],[PRINCIPAL]],0),"")</f>
        <v/>
      </c>
      <c r="K317" s="14" t="str">
        <f ca="1">IF(PaymentSchedule[[#This Row],[PMT NO]]&lt;&gt;"",SUM(INDEX(PaymentSchedule[INTEREST],1,1):PaymentSchedule[[#This Row],[INTEREST]]),"")</f>
        <v/>
      </c>
      <c r="L317" s="25">
        <f t="shared" si="13"/>
        <v>0</v>
      </c>
      <c r="M317" s="25">
        <f t="shared" si="14"/>
        <v>0</v>
      </c>
      <c r="N317" s="25">
        <f t="shared" si="15"/>
        <v>0</v>
      </c>
      <c r="O317" s="25" t="e">
        <f ca="1">PaymentSchedule[[#This Row],[HOA]]+PaymentSchedule[[#This Row],[TAXES]]+PaymentSchedule[[#This Row],[INSURANCE]]+PaymentSchedule[[#This Row],[TOTAL PAYMENT]]</f>
        <v>#VALUE!</v>
      </c>
      <c r="P317" s="25" t="e">
        <f ca="1">P316+PaymentSchedule[[#This Row],[TOTAL MONTHLY PAYMENTS]]</f>
        <v>#VALUE!</v>
      </c>
    </row>
    <row r="318" spans="2:16">
      <c r="B318" s="10" t="str">
        <f ca="1">IF(LoanIsGood,IF(ROW()-ROW(PaymentSchedule[[#Headers],[PMT NO]])&gt;ScheduledNumberOfPayments,"",ROW()-ROW(PaymentSchedule[[#Headers],[PMT NO]])),"")</f>
        <v/>
      </c>
      <c r="C318" s="12" t="str">
        <f ca="1">IF(PaymentSchedule[[#This Row],[PMT NO]]&lt;&gt;"",EOMONTH(LoanStartDate,ROW(PaymentSchedule[[#This Row],[PMT NO]])-ROW(PaymentSchedule[[#Headers],[PMT NO]])-2)+DAY(LoanStartDate),"")</f>
        <v/>
      </c>
      <c r="D318" s="14" t="str">
        <f ca="1">IF(PaymentSchedule[[#This Row],[PMT NO]]&lt;&gt;"",IF(ROW()-ROW(PaymentSchedule[[#Headers],[BEGINNING BALANCE]])=1,LoanAmount,INDEX(PaymentSchedule[ENDING BALANCE],ROW()-ROW(PaymentSchedule[[#Headers],[BEGINNING BALANCE]])-1)),"")</f>
        <v/>
      </c>
      <c r="E318" s="14" t="str">
        <f ca="1">IF(PaymentSchedule[[#This Row],[PMT NO]]&lt;&gt;"",ScheduledPayment,"")</f>
        <v/>
      </c>
      <c r="F31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1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18" s="14" t="str">
        <f ca="1">IF(PaymentSchedule[[#This Row],[PMT NO]]&lt;&gt;"",PaymentSchedule[[#This Row],[TOTAL PAYMENT]]-PaymentSchedule[[#This Row],[INTEREST]],"")</f>
        <v/>
      </c>
      <c r="I318" s="14" t="str">
        <f ca="1">IF(PaymentSchedule[[#This Row],[PMT NO]]&lt;&gt;"",PaymentSchedule[[#This Row],[BEGINNING BALANCE]]*(InterestRate/PaymentsPerYear),"")</f>
        <v/>
      </c>
      <c r="J318" s="14" t="str">
        <f ca="1">IF(PaymentSchedule[[#This Row],[PMT NO]]&lt;&gt;"",IF(PaymentSchedule[[#This Row],[SCHEDULED PAYMENT]]+PaymentSchedule[[#This Row],[EXTRA PAYMENT]]&lt;=PaymentSchedule[[#This Row],[BEGINNING BALANCE]],PaymentSchedule[[#This Row],[BEGINNING BALANCE]]-PaymentSchedule[[#This Row],[PRINCIPAL]],0),"")</f>
        <v/>
      </c>
      <c r="K318" s="14" t="str">
        <f ca="1">IF(PaymentSchedule[[#This Row],[PMT NO]]&lt;&gt;"",SUM(INDEX(PaymentSchedule[INTEREST],1,1):PaymentSchedule[[#This Row],[INTEREST]]),"")</f>
        <v/>
      </c>
      <c r="L318" s="25">
        <f t="shared" si="13"/>
        <v>0</v>
      </c>
      <c r="M318" s="25">
        <f t="shared" si="14"/>
        <v>0</v>
      </c>
      <c r="N318" s="25">
        <f t="shared" si="15"/>
        <v>0</v>
      </c>
      <c r="O318" s="25" t="e">
        <f ca="1">PaymentSchedule[[#This Row],[HOA]]+PaymentSchedule[[#This Row],[TAXES]]+PaymentSchedule[[#This Row],[INSURANCE]]+PaymentSchedule[[#This Row],[TOTAL PAYMENT]]</f>
        <v>#VALUE!</v>
      </c>
      <c r="P318" s="25" t="e">
        <f ca="1">P317+PaymentSchedule[[#This Row],[TOTAL MONTHLY PAYMENTS]]</f>
        <v>#VALUE!</v>
      </c>
    </row>
    <row r="319" spans="2:16">
      <c r="B319" s="10" t="str">
        <f ca="1">IF(LoanIsGood,IF(ROW()-ROW(PaymentSchedule[[#Headers],[PMT NO]])&gt;ScheduledNumberOfPayments,"",ROW()-ROW(PaymentSchedule[[#Headers],[PMT NO]])),"")</f>
        <v/>
      </c>
      <c r="C319" s="12" t="str">
        <f ca="1">IF(PaymentSchedule[[#This Row],[PMT NO]]&lt;&gt;"",EOMONTH(LoanStartDate,ROW(PaymentSchedule[[#This Row],[PMT NO]])-ROW(PaymentSchedule[[#Headers],[PMT NO]])-2)+DAY(LoanStartDate),"")</f>
        <v/>
      </c>
      <c r="D319" s="14" t="str">
        <f ca="1">IF(PaymentSchedule[[#This Row],[PMT NO]]&lt;&gt;"",IF(ROW()-ROW(PaymentSchedule[[#Headers],[BEGINNING BALANCE]])=1,LoanAmount,INDEX(PaymentSchedule[ENDING BALANCE],ROW()-ROW(PaymentSchedule[[#Headers],[BEGINNING BALANCE]])-1)),"")</f>
        <v/>
      </c>
      <c r="E319" s="14" t="str">
        <f ca="1">IF(PaymentSchedule[[#This Row],[PMT NO]]&lt;&gt;"",ScheduledPayment,"")</f>
        <v/>
      </c>
      <c r="F31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1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19" s="14" t="str">
        <f ca="1">IF(PaymentSchedule[[#This Row],[PMT NO]]&lt;&gt;"",PaymentSchedule[[#This Row],[TOTAL PAYMENT]]-PaymentSchedule[[#This Row],[INTEREST]],"")</f>
        <v/>
      </c>
      <c r="I319" s="14" t="str">
        <f ca="1">IF(PaymentSchedule[[#This Row],[PMT NO]]&lt;&gt;"",PaymentSchedule[[#This Row],[BEGINNING BALANCE]]*(InterestRate/PaymentsPerYear),"")</f>
        <v/>
      </c>
      <c r="J319" s="14" t="str">
        <f ca="1">IF(PaymentSchedule[[#This Row],[PMT NO]]&lt;&gt;"",IF(PaymentSchedule[[#This Row],[SCHEDULED PAYMENT]]+PaymentSchedule[[#This Row],[EXTRA PAYMENT]]&lt;=PaymentSchedule[[#This Row],[BEGINNING BALANCE]],PaymentSchedule[[#This Row],[BEGINNING BALANCE]]-PaymentSchedule[[#This Row],[PRINCIPAL]],0),"")</f>
        <v/>
      </c>
      <c r="K319" s="14" t="str">
        <f ca="1">IF(PaymentSchedule[[#This Row],[PMT NO]]&lt;&gt;"",SUM(INDEX(PaymentSchedule[INTEREST],1,1):PaymentSchedule[[#This Row],[INTEREST]]),"")</f>
        <v/>
      </c>
      <c r="L319" s="25">
        <f t="shared" si="13"/>
        <v>0</v>
      </c>
      <c r="M319" s="25">
        <f t="shared" si="14"/>
        <v>0</v>
      </c>
      <c r="N319" s="25">
        <f t="shared" si="15"/>
        <v>0</v>
      </c>
      <c r="O319" s="25" t="e">
        <f ca="1">PaymentSchedule[[#This Row],[HOA]]+PaymentSchedule[[#This Row],[TAXES]]+PaymentSchedule[[#This Row],[INSURANCE]]+PaymentSchedule[[#This Row],[TOTAL PAYMENT]]</f>
        <v>#VALUE!</v>
      </c>
      <c r="P319" s="25" t="e">
        <f ca="1">P318+PaymentSchedule[[#This Row],[TOTAL MONTHLY PAYMENTS]]</f>
        <v>#VALUE!</v>
      </c>
    </row>
    <row r="320" spans="2:16">
      <c r="B320" s="10" t="str">
        <f ca="1">IF(LoanIsGood,IF(ROW()-ROW(PaymentSchedule[[#Headers],[PMT NO]])&gt;ScheduledNumberOfPayments,"",ROW()-ROW(PaymentSchedule[[#Headers],[PMT NO]])),"")</f>
        <v/>
      </c>
      <c r="C320" s="12" t="str">
        <f ca="1">IF(PaymentSchedule[[#This Row],[PMT NO]]&lt;&gt;"",EOMONTH(LoanStartDate,ROW(PaymentSchedule[[#This Row],[PMT NO]])-ROW(PaymentSchedule[[#Headers],[PMT NO]])-2)+DAY(LoanStartDate),"")</f>
        <v/>
      </c>
      <c r="D320" s="14" t="str">
        <f ca="1">IF(PaymentSchedule[[#This Row],[PMT NO]]&lt;&gt;"",IF(ROW()-ROW(PaymentSchedule[[#Headers],[BEGINNING BALANCE]])=1,LoanAmount,INDEX(PaymentSchedule[ENDING BALANCE],ROW()-ROW(PaymentSchedule[[#Headers],[BEGINNING BALANCE]])-1)),"")</f>
        <v/>
      </c>
      <c r="E320" s="14" t="str">
        <f ca="1">IF(PaymentSchedule[[#This Row],[PMT NO]]&lt;&gt;"",ScheduledPayment,"")</f>
        <v/>
      </c>
      <c r="F32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2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20" s="14" t="str">
        <f ca="1">IF(PaymentSchedule[[#This Row],[PMT NO]]&lt;&gt;"",PaymentSchedule[[#This Row],[TOTAL PAYMENT]]-PaymentSchedule[[#This Row],[INTEREST]],"")</f>
        <v/>
      </c>
      <c r="I320" s="14" t="str">
        <f ca="1">IF(PaymentSchedule[[#This Row],[PMT NO]]&lt;&gt;"",PaymentSchedule[[#This Row],[BEGINNING BALANCE]]*(InterestRate/PaymentsPerYear),"")</f>
        <v/>
      </c>
      <c r="J320" s="14" t="str">
        <f ca="1">IF(PaymentSchedule[[#This Row],[PMT NO]]&lt;&gt;"",IF(PaymentSchedule[[#This Row],[SCHEDULED PAYMENT]]+PaymentSchedule[[#This Row],[EXTRA PAYMENT]]&lt;=PaymentSchedule[[#This Row],[BEGINNING BALANCE]],PaymentSchedule[[#This Row],[BEGINNING BALANCE]]-PaymentSchedule[[#This Row],[PRINCIPAL]],0),"")</f>
        <v/>
      </c>
      <c r="K320" s="14" t="str">
        <f ca="1">IF(PaymentSchedule[[#This Row],[PMT NO]]&lt;&gt;"",SUM(INDEX(PaymentSchedule[INTEREST],1,1):PaymentSchedule[[#This Row],[INTEREST]]),"")</f>
        <v/>
      </c>
      <c r="L320" s="25">
        <f t="shared" si="13"/>
        <v>0</v>
      </c>
      <c r="M320" s="25">
        <f t="shared" si="14"/>
        <v>0</v>
      </c>
      <c r="N320" s="25">
        <f t="shared" si="15"/>
        <v>0</v>
      </c>
      <c r="O320" s="25" t="e">
        <f ca="1">PaymentSchedule[[#This Row],[HOA]]+PaymentSchedule[[#This Row],[TAXES]]+PaymentSchedule[[#This Row],[INSURANCE]]+PaymentSchedule[[#This Row],[TOTAL PAYMENT]]</f>
        <v>#VALUE!</v>
      </c>
      <c r="P320" s="25" t="e">
        <f ca="1">P319+PaymentSchedule[[#This Row],[TOTAL MONTHLY PAYMENTS]]</f>
        <v>#VALUE!</v>
      </c>
    </row>
    <row r="321" spans="2:16">
      <c r="B321" s="10" t="str">
        <f ca="1">IF(LoanIsGood,IF(ROW()-ROW(PaymentSchedule[[#Headers],[PMT NO]])&gt;ScheduledNumberOfPayments,"",ROW()-ROW(PaymentSchedule[[#Headers],[PMT NO]])),"")</f>
        <v/>
      </c>
      <c r="C321" s="12" t="str">
        <f ca="1">IF(PaymentSchedule[[#This Row],[PMT NO]]&lt;&gt;"",EOMONTH(LoanStartDate,ROW(PaymentSchedule[[#This Row],[PMT NO]])-ROW(PaymentSchedule[[#Headers],[PMT NO]])-2)+DAY(LoanStartDate),"")</f>
        <v/>
      </c>
      <c r="D321" s="14" t="str">
        <f ca="1">IF(PaymentSchedule[[#This Row],[PMT NO]]&lt;&gt;"",IF(ROW()-ROW(PaymentSchedule[[#Headers],[BEGINNING BALANCE]])=1,LoanAmount,INDEX(PaymentSchedule[ENDING BALANCE],ROW()-ROW(PaymentSchedule[[#Headers],[BEGINNING BALANCE]])-1)),"")</f>
        <v/>
      </c>
      <c r="E321" s="14" t="str">
        <f ca="1">IF(PaymentSchedule[[#This Row],[PMT NO]]&lt;&gt;"",ScheduledPayment,"")</f>
        <v/>
      </c>
      <c r="F32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2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21" s="14" t="str">
        <f ca="1">IF(PaymentSchedule[[#This Row],[PMT NO]]&lt;&gt;"",PaymentSchedule[[#This Row],[TOTAL PAYMENT]]-PaymentSchedule[[#This Row],[INTEREST]],"")</f>
        <v/>
      </c>
      <c r="I321" s="14" t="str">
        <f ca="1">IF(PaymentSchedule[[#This Row],[PMT NO]]&lt;&gt;"",PaymentSchedule[[#This Row],[BEGINNING BALANCE]]*(InterestRate/PaymentsPerYear),"")</f>
        <v/>
      </c>
      <c r="J321" s="14" t="str">
        <f ca="1">IF(PaymentSchedule[[#This Row],[PMT NO]]&lt;&gt;"",IF(PaymentSchedule[[#This Row],[SCHEDULED PAYMENT]]+PaymentSchedule[[#This Row],[EXTRA PAYMENT]]&lt;=PaymentSchedule[[#This Row],[BEGINNING BALANCE]],PaymentSchedule[[#This Row],[BEGINNING BALANCE]]-PaymentSchedule[[#This Row],[PRINCIPAL]],0),"")</f>
        <v/>
      </c>
      <c r="K321" s="14" t="str">
        <f ca="1">IF(PaymentSchedule[[#This Row],[PMT NO]]&lt;&gt;"",SUM(INDEX(PaymentSchedule[INTEREST],1,1):PaymentSchedule[[#This Row],[INTEREST]]),"")</f>
        <v/>
      </c>
      <c r="L321" s="25">
        <f t="shared" si="13"/>
        <v>0</v>
      </c>
      <c r="M321" s="25">
        <f t="shared" si="14"/>
        <v>0</v>
      </c>
      <c r="N321" s="25">
        <f t="shared" si="15"/>
        <v>0</v>
      </c>
      <c r="O321" s="25" t="e">
        <f ca="1">PaymentSchedule[[#This Row],[HOA]]+PaymentSchedule[[#This Row],[TAXES]]+PaymentSchedule[[#This Row],[INSURANCE]]+PaymentSchedule[[#This Row],[TOTAL PAYMENT]]</f>
        <v>#VALUE!</v>
      </c>
      <c r="P321" s="25" t="e">
        <f ca="1">P320+PaymentSchedule[[#This Row],[TOTAL MONTHLY PAYMENTS]]</f>
        <v>#VALUE!</v>
      </c>
    </row>
    <row r="322" spans="2:16">
      <c r="B322" s="10" t="str">
        <f ca="1">IF(LoanIsGood,IF(ROW()-ROW(PaymentSchedule[[#Headers],[PMT NO]])&gt;ScheduledNumberOfPayments,"",ROW()-ROW(PaymentSchedule[[#Headers],[PMT NO]])),"")</f>
        <v/>
      </c>
      <c r="C322" s="12" t="str">
        <f ca="1">IF(PaymentSchedule[[#This Row],[PMT NO]]&lt;&gt;"",EOMONTH(LoanStartDate,ROW(PaymentSchedule[[#This Row],[PMT NO]])-ROW(PaymentSchedule[[#Headers],[PMT NO]])-2)+DAY(LoanStartDate),"")</f>
        <v/>
      </c>
      <c r="D322" s="14" t="str">
        <f ca="1">IF(PaymentSchedule[[#This Row],[PMT NO]]&lt;&gt;"",IF(ROW()-ROW(PaymentSchedule[[#Headers],[BEGINNING BALANCE]])=1,LoanAmount,INDEX(PaymentSchedule[ENDING BALANCE],ROW()-ROW(PaymentSchedule[[#Headers],[BEGINNING BALANCE]])-1)),"")</f>
        <v/>
      </c>
      <c r="E322" s="14" t="str">
        <f ca="1">IF(PaymentSchedule[[#This Row],[PMT NO]]&lt;&gt;"",ScheduledPayment,"")</f>
        <v/>
      </c>
      <c r="F32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2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22" s="14" t="str">
        <f ca="1">IF(PaymentSchedule[[#This Row],[PMT NO]]&lt;&gt;"",PaymentSchedule[[#This Row],[TOTAL PAYMENT]]-PaymentSchedule[[#This Row],[INTEREST]],"")</f>
        <v/>
      </c>
      <c r="I322" s="14" t="str">
        <f ca="1">IF(PaymentSchedule[[#This Row],[PMT NO]]&lt;&gt;"",PaymentSchedule[[#This Row],[BEGINNING BALANCE]]*(InterestRate/PaymentsPerYear),"")</f>
        <v/>
      </c>
      <c r="J322" s="14" t="str">
        <f ca="1">IF(PaymentSchedule[[#This Row],[PMT NO]]&lt;&gt;"",IF(PaymentSchedule[[#This Row],[SCHEDULED PAYMENT]]+PaymentSchedule[[#This Row],[EXTRA PAYMENT]]&lt;=PaymentSchedule[[#This Row],[BEGINNING BALANCE]],PaymentSchedule[[#This Row],[BEGINNING BALANCE]]-PaymentSchedule[[#This Row],[PRINCIPAL]],0),"")</f>
        <v/>
      </c>
      <c r="K322" s="14" t="str">
        <f ca="1">IF(PaymentSchedule[[#This Row],[PMT NO]]&lt;&gt;"",SUM(INDEX(PaymentSchedule[INTEREST],1,1):PaymentSchedule[[#This Row],[INTEREST]]),"")</f>
        <v/>
      </c>
      <c r="L322" s="25">
        <f t="shared" si="13"/>
        <v>0</v>
      </c>
      <c r="M322" s="25">
        <f t="shared" si="14"/>
        <v>0</v>
      </c>
      <c r="N322" s="25">
        <f t="shared" si="15"/>
        <v>0</v>
      </c>
      <c r="O322" s="25" t="e">
        <f ca="1">PaymentSchedule[[#This Row],[HOA]]+PaymentSchedule[[#This Row],[TAXES]]+PaymentSchedule[[#This Row],[INSURANCE]]+PaymentSchedule[[#This Row],[TOTAL PAYMENT]]</f>
        <v>#VALUE!</v>
      </c>
      <c r="P322" s="25" t="e">
        <f ca="1">P321+PaymentSchedule[[#This Row],[TOTAL MONTHLY PAYMENTS]]</f>
        <v>#VALUE!</v>
      </c>
    </row>
    <row r="323" spans="2:16">
      <c r="B323" s="10" t="str">
        <f ca="1">IF(LoanIsGood,IF(ROW()-ROW(PaymentSchedule[[#Headers],[PMT NO]])&gt;ScheduledNumberOfPayments,"",ROW()-ROW(PaymentSchedule[[#Headers],[PMT NO]])),"")</f>
        <v/>
      </c>
      <c r="C323" s="12" t="str">
        <f ca="1">IF(PaymentSchedule[[#This Row],[PMT NO]]&lt;&gt;"",EOMONTH(LoanStartDate,ROW(PaymentSchedule[[#This Row],[PMT NO]])-ROW(PaymentSchedule[[#Headers],[PMT NO]])-2)+DAY(LoanStartDate),"")</f>
        <v/>
      </c>
      <c r="D323" s="14" t="str">
        <f ca="1">IF(PaymentSchedule[[#This Row],[PMT NO]]&lt;&gt;"",IF(ROW()-ROW(PaymentSchedule[[#Headers],[BEGINNING BALANCE]])=1,LoanAmount,INDEX(PaymentSchedule[ENDING BALANCE],ROW()-ROW(PaymentSchedule[[#Headers],[BEGINNING BALANCE]])-1)),"")</f>
        <v/>
      </c>
      <c r="E323" s="14" t="str">
        <f ca="1">IF(PaymentSchedule[[#This Row],[PMT NO]]&lt;&gt;"",ScheduledPayment,"")</f>
        <v/>
      </c>
      <c r="F32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2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23" s="14" t="str">
        <f ca="1">IF(PaymentSchedule[[#This Row],[PMT NO]]&lt;&gt;"",PaymentSchedule[[#This Row],[TOTAL PAYMENT]]-PaymentSchedule[[#This Row],[INTEREST]],"")</f>
        <v/>
      </c>
      <c r="I323" s="14" t="str">
        <f ca="1">IF(PaymentSchedule[[#This Row],[PMT NO]]&lt;&gt;"",PaymentSchedule[[#This Row],[BEGINNING BALANCE]]*(InterestRate/PaymentsPerYear),"")</f>
        <v/>
      </c>
      <c r="J323" s="14" t="str">
        <f ca="1">IF(PaymentSchedule[[#This Row],[PMT NO]]&lt;&gt;"",IF(PaymentSchedule[[#This Row],[SCHEDULED PAYMENT]]+PaymentSchedule[[#This Row],[EXTRA PAYMENT]]&lt;=PaymentSchedule[[#This Row],[BEGINNING BALANCE]],PaymentSchedule[[#This Row],[BEGINNING BALANCE]]-PaymentSchedule[[#This Row],[PRINCIPAL]],0),"")</f>
        <v/>
      </c>
      <c r="K323" s="14" t="str">
        <f ca="1">IF(PaymentSchedule[[#This Row],[PMT NO]]&lt;&gt;"",SUM(INDEX(PaymentSchedule[INTEREST],1,1):PaymentSchedule[[#This Row],[INTEREST]]),"")</f>
        <v/>
      </c>
      <c r="L323" s="25">
        <f t="shared" si="13"/>
        <v>0</v>
      </c>
      <c r="M323" s="25">
        <f t="shared" si="14"/>
        <v>0</v>
      </c>
      <c r="N323" s="25">
        <f t="shared" si="15"/>
        <v>0</v>
      </c>
      <c r="O323" s="25" t="e">
        <f ca="1">PaymentSchedule[[#This Row],[HOA]]+PaymentSchedule[[#This Row],[TAXES]]+PaymentSchedule[[#This Row],[INSURANCE]]+PaymentSchedule[[#This Row],[TOTAL PAYMENT]]</f>
        <v>#VALUE!</v>
      </c>
      <c r="P323" s="25" t="e">
        <f ca="1">P322+PaymentSchedule[[#This Row],[TOTAL MONTHLY PAYMENTS]]</f>
        <v>#VALUE!</v>
      </c>
    </row>
    <row r="324" spans="2:16">
      <c r="B324" s="10" t="str">
        <f ca="1">IF(LoanIsGood,IF(ROW()-ROW(PaymentSchedule[[#Headers],[PMT NO]])&gt;ScheduledNumberOfPayments,"",ROW()-ROW(PaymentSchedule[[#Headers],[PMT NO]])),"")</f>
        <v/>
      </c>
      <c r="C324" s="12" t="str">
        <f ca="1">IF(PaymentSchedule[[#This Row],[PMT NO]]&lt;&gt;"",EOMONTH(LoanStartDate,ROW(PaymentSchedule[[#This Row],[PMT NO]])-ROW(PaymentSchedule[[#Headers],[PMT NO]])-2)+DAY(LoanStartDate),"")</f>
        <v/>
      </c>
      <c r="D324" s="14" t="str">
        <f ca="1">IF(PaymentSchedule[[#This Row],[PMT NO]]&lt;&gt;"",IF(ROW()-ROW(PaymentSchedule[[#Headers],[BEGINNING BALANCE]])=1,LoanAmount,INDEX(PaymentSchedule[ENDING BALANCE],ROW()-ROW(PaymentSchedule[[#Headers],[BEGINNING BALANCE]])-1)),"")</f>
        <v/>
      </c>
      <c r="E324" s="14" t="str">
        <f ca="1">IF(PaymentSchedule[[#This Row],[PMT NO]]&lt;&gt;"",ScheduledPayment,"")</f>
        <v/>
      </c>
      <c r="F32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2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24" s="14" t="str">
        <f ca="1">IF(PaymentSchedule[[#This Row],[PMT NO]]&lt;&gt;"",PaymentSchedule[[#This Row],[TOTAL PAYMENT]]-PaymentSchedule[[#This Row],[INTEREST]],"")</f>
        <v/>
      </c>
      <c r="I324" s="14" t="str">
        <f ca="1">IF(PaymentSchedule[[#This Row],[PMT NO]]&lt;&gt;"",PaymentSchedule[[#This Row],[BEGINNING BALANCE]]*(InterestRate/PaymentsPerYear),"")</f>
        <v/>
      </c>
      <c r="J324" s="14" t="str">
        <f ca="1">IF(PaymentSchedule[[#This Row],[PMT NO]]&lt;&gt;"",IF(PaymentSchedule[[#This Row],[SCHEDULED PAYMENT]]+PaymentSchedule[[#This Row],[EXTRA PAYMENT]]&lt;=PaymentSchedule[[#This Row],[BEGINNING BALANCE]],PaymentSchedule[[#This Row],[BEGINNING BALANCE]]-PaymentSchedule[[#This Row],[PRINCIPAL]],0),"")</f>
        <v/>
      </c>
      <c r="K324" s="14" t="str">
        <f ca="1">IF(PaymentSchedule[[#This Row],[PMT NO]]&lt;&gt;"",SUM(INDEX(PaymentSchedule[INTEREST],1,1):PaymentSchedule[[#This Row],[INTEREST]]),"")</f>
        <v/>
      </c>
      <c r="L324" s="25">
        <f t="shared" si="13"/>
        <v>0</v>
      </c>
      <c r="M324" s="25">
        <f t="shared" si="14"/>
        <v>0</v>
      </c>
      <c r="N324" s="25">
        <f t="shared" si="15"/>
        <v>0</v>
      </c>
      <c r="O324" s="25" t="e">
        <f ca="1">PaymentSchedule[[#This Row],[HOA]]+PaymentSchedule[[#This Row],[TAXES]]+PaymentSchedule[[#This Row],[INSURANCE]]+PaymentSchedule[[#This Row],[TOTAL PAYMENT]]</f>
        <v>#VALUE!</v>
      </c>
      <c r="P324" s="25" t="e">
        <f ca="1">P323+PaymentSchedule[[#This Row],[TOTAL MONTHLY PAYMENTS]]</f>
        <v>#VALUE!</v>
      </c>
    </row>
    <row r="325" spans="2:16">
      <c r="B325" s="10" t="str">
        <f ca="1">IF(LoanIsGood,IF(ROW()-ROW(PaymentSchedule[[#Headers],[PMT NO]])&gt;ScheduledNumberOfPayments,"",ROW()-ROW(PaymentSchedule[[#Headers],[PMT NO]])),"")</f>
        <v/>
      </c>
      <c r="C325" s="12" t="str">
        <f ca="1">IF(PaymentSchedule[[#This Row],[PMT NO]]&lt;&gt;"",EOMONTH(LoanStartDate,ROW(PaymentSchedule[[#This Row],[PMT NO]])-ROW(PaymentSchedule[[#Headers],[PMT NO]])-2)+DAY(LoanStartDate),"")</f>
        <v/>
      </c>
      <c r="D325" s="14" t="str">
        <f ca="1">IF(PaymentSchedule[[#This Row],[PMT NO]]&lt;&gt;"",IF(ROW()-ROW(PaymentSchedule[[#Headers],[BEGINNING BALANCE]])=1,LoanAmount,INDEX(PaymentSchedule[ENDING BALANCE],ROW()-ROW(PaymentSchedule[[#Headers],[BEGINNING BALANCE]])-1)),"")</f>
        <v/>
      </c>
      <c r="E325" s="14" t="str">
        <f ca="1">IF(PaymentSchedule[[#This Row],[PMT NO]]&lt;&gt;"",ScheduledPayment,"")</f>
        <v/>
      </c>
      <c r="F32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2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25" s="14" t="str">
        <f ca="1">IF(PaymentSchedule[[#This Row],[PMT NO]]&lt;&gt;"",PaymentSchedule[[#This Row],[TOTAL PAYMENT]]-PaymentSchedule[[#This Row],[INTEREST]],"")</f>
        <v/>
      </c>
      <c r="I325" s="14" t="str">
        <f ca="1">IF(PaymentSchedule[[#This Row],[PMT NO]]&lt;&gt;"",PaymentSchedule[[#This Row],[BEGINNING BALANCE]]*(InterestRate/PaymentsPerYear),"")</f>
        <v/>
      </c>
      <c r="J325" s="14" t="str">
        <f ca="1">IF(PaymentSchedule[[#This Row],[PMT NO]]&lt;&gt;"",IF(PaymentSchedule[[#This Row],[SCHEDULED PAYMENT]]+PaymentSchedule[[#This Row],[EXTRA PAYMENT]]&lt;=PaymentSchedule[[#This Row],[BEGINNING BALANCE]],PaymentSchedule[[#This Row],[BEGINNING BALANCE]]-PaymentSchedule[[#This Row],[PRINCIPAL]],0),"")</f>
        <v/>
      </c>
      <c r="K325" s="14" t="str">
        <f ca="1">IF(PaymentSchedule[[#This Row],[PMT NO]]&lt;&gt;"",SUM(INDEX(PaymentSchedule[INTEREST],1,1):PaymentSchedule[[#This Row],[INTEREST]]),"")</f>
        <v/>
      </c>
      <c r="L325" s="25">
        <f t="shared" si="13"/>
        <v>0</v>
      </c>
      <c r="M325" s="25">
        <f t="shared" si="14"/>
        <v>0</v>
      </c>
      <c r="N325" s="25">
        <f t="shared" si="15"/>
        <v>0</v>
      </c>
      <c r="O325" s="25" t="e">
        <f ca="1">PaymentSchedule[[#This Row],[HOA]]+PaymentSchedule[[#This Row],[TAXES]]+PaymentSchedule[[#This Row],[INSURANCE]]+PaymentSchedule[[#This Row],[TOTAL PAYMENT]]</f>
        <v>#VALUE!</v>
      </c>
      <c r="P325" s="25" t="e">
        <f ca="1">P324+PaymentSchedule[[#This Row],[TOTAL MONTHLY PAYMENTS]]</f>
        <v>#VALUE!</v>
      </c>
    </row>
    <row r="326" spans="2:16">
      <c r="B326" s="10" t="str">
        <f ca="1">IF(LoanIsGood,IF(ROW()-ROW(PaymentSchedule[[#Headers],[PMT NO]])&gt;ScheduledNumberOfPayments,"",ROW()-ROW(PaymentSchedule[[#Headers],[PMT NO]])),"")</f>
        <v/>
      </c>
      <c r="C326" s="12" t="str">
        <f ca="1">IF(PaymentSchedule[[#This Row],[PMT NO]]&lt;&gt;"",EOMONTH(LoanStartDate,ROW(PaymentSchedule[[#This Row],[PMT NO]])-ROW(PaymentSchedule[[#Headers],[PMT NO]])-2)+DAY(LoanStartDate),"")</f>
        <v/>
      </c>
      <c r="D326" s="14" t="str">
        <f ca="1">IF(PaymentSchedule[[#This Row],[PMT NO]]&lt;&gt;"",IF(ROW()-ROW(PaymentSchedule[[#Headers],[BEGINNING BALANCE]])=1,LoanAmount,INDEX(PaymentSchedule[ENDING BALANCE],ROW()-ROW(PaymentSchedule[[#Headers],[BEGINNING BALANCE]])-1)),"")</f>
        <v/>
      </c>
      <c r="E326" s="14" t="str">
        <f ca="1">IF(PaymentSchedule[[#This Row],[PMT NO]]&lt;&gt;"",ScheduledPayment,"")</f>
        <v/>
      </c>
      <c r="F32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2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26" s="14" t="str">
        <f ca="1">IF(PaymentSchedule[[#This Row],[PMT NO]]&lt;&gt;"",PaymentSchedule[[#This Row],[TOTAL PAYMENT]]-PaymentSchedule[[#This Row],[INTEREST]],"")</f>
        <v/>
      </c>
      <c r="I326" s="14" t="str">
        <f ca="1">IF(PaymentSchedule[[#This Row],[PMT NO]]&lt;&gt;"",PaymentSchedule[[#This Row],[BEGINNING BALANCE]]*(InterestRate/PaymentsPerYear),"")</f>
        <v/>
      </c>
      <c r="J326" s="14" t="str">
        <f ca="1">IF(PaymentSchedule[[#This Row],[PMT NO]]&lt;&gt;"",IF(PaymentSchedule[[#This Row],[SCHEDULED PAYMENT]]+PaymentSchedule[[#This Row],[EXTRA PAYMENT]]&lt;=PaymentSchedule[[#This Row],[BEGINNING BALANCE]],PaymentSchedule[[#This Row],[BEGINNING BALANCE]]-PaymentSchedule[[#This Row],[PRINCIPAL]],0),"")</f>
        <v/>
      </c>
      <c r="K326" s="14" t="str">
        <f ca="1">IF(PaymentSchedule[[#This Row],[PMT NO]]&lt;&gt;"",SUM(INDEX(PaymentSchedule[INTEREST],1,1):PaymentSchedule[[#This Row],[INTEREST]]),"")</f>
        <v/>
      </c>
      <c r="L326" s="25">
        <f t="shared" si="13"/>
        <v>0</v>
      </c>
      <c r="M326" s="25">
        <f t="shared" si="14"/>
        <v>0</v>
      </c>
      <c r="N326" s="25">
        <f t="shared" si="15"/>
        <v>0</v>
      </c>
      <c r="O326" s="25" t="e">
        <f ca="1">PaymentSchedule[[#This Row],[HOA]]+PaymentSchedule[[#This Row],[TAXES]]+PaymentSchedule[[#This Row],[INSURANCE]]+PaymentSchedule[[#This Row],[TOTAL PAYMENT]]</f>
        <v>#VALUE!</v>
      </c>
      <c r="P326" s="25" t="e">
        <f ca="1">P325+PaymentSchedule[[#This Row],[TOTAL MONTHLY PAYMENTS]]</f>
        <v>#VALUE!</v>
      </c>
    </row>
    <row r="327" spans="2:16">
      <c r="B327" s="10" t="str">
        <f ca="1">IF(LoanIsGood,IF(ROW()-ROW(PaymentSchedule[[#Headers],[PMT NO]])&gt;ScheduledNumberOfPayments,"",ROW()-ROW(PaymentSchedule[[#Headers],[PMT NO]])),"")</f>
        <v/>
      </c>
      <c r="C327" s="12" t="str">
        <f ca="1">IF(PaymentSchedule[[#This Row],[PMT NO]]&lt;&gt;"",EOMONTH(LoanStartDate,ROW(PaymentSchedule[[#This Row],[PMT NO]])-ROW(PaymentSchedule[[#Headers],[PMT NO]])-2)+DAY(LoanStartDate),"")</f>
        <v/>
      </c>
      <c r="D327" s="14" t="str">
        <f ca="1">IF(PaymentSchedule[[#This Row],[PMT NO]]&lt;&gt;"",IF(ROW()-ROW(PaymentSchedule[[#Headers],[BEGINNING BALANCE]])=1,LoanAmount,INDEX(PaymentSchedule[ENDING BALANCE],ROW()-ROW(PaymentSchedule[[#Headers],[BEGINNING BALANCE]])-1)),"")</f>
        <v/>
      </c>
      <c r="E327" s="14" t="str">
        <f ca="1">IF(PaymentSchedule[[#This Row],[PMT NO]]&lt;&gt;"",ScheduledPayment,"")</f>
        <v/>
      </c>
      <c r="F32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2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27" s="14" t="str">
        <f ca="1">IF(PaymentSchedule[[#This Row],[PMT NO]]&lt;&gt;"",PaymentSchedule[[#This Row],[TOTAL PAYMENT]]-PaymentSchedule[[#This Row],[INTEREST]],"")</f>
        <v/>
      </c>
      <c r="I327" s="14" t="str">
        <f ca="1">IF(PaymentSchedule[[#This Row],[PMT NO]]&lt;&gt;"",PaymentSchedule[[#This Row],[BEGINNING BALANCE]]*(InterestRate/PaymentsPerYear),"")</f>
        <v/>
      </c>
      <c r="J327" s="14" t="str">
        <f ca="1">IF(PaymentSchedule[[#This Row],[PMT NO]]&lt;&gt;"",IF(PaymentSchedule[[#This Row],[SCHEDULED PAYMENT]]+PaymentSchedule[[#This Row],[EXTRA PAYMENT]]&lt;=PaymentSchedule[[#This Row],[BEGINNING BALANCE]],PaymentSchedule[[#This Row],[BEGINNING BALANCE]]-PaymentSchedule[[#This Row],[PRINCIPAL]],0),"")</f>
        <v/>
      </c>
      <c r="K327" s="14" t="str">
        <f ca="1">IF(PaymentSchedule[[#This Row],[PMT NO]]&lt;&gt;"",SUM(INDEX(PaymentSchedule[INTEREST],1,1):PaymentSchedule[[#This Row],[INTEREST]]),"")</f>
        <v/>
      </c>
      <c r="L327" s="25">
        <f t="shared" si="13"/>
        <v>0</v>
      </c>
      <c r="M327" s="25">
        <f t="shared" si="14"/>
        <v>0</v>
      </c>
      <c r="N327" s="25">
        <f t="shared" si="15"/>
        <v>0</v>
      </c>
      <c r="O327" s="25" t="e">
        <f ca="1">PaymentSchedule[[#This Row],[HOA]]+PaymentSchedule[[#This Row],[TAXES]]+PaymentSchedule[[#This Row],[INSURANCE]]+PaymentSchedule[[#This Row],[TOTAL PAYMENT]]</f>
        <v>#VALUE!</v>
      </c>
      <c r="P327" s="25" t="e">
        <f ca="1">P326+PaymentSchedule[[#This Row],[TOTAL MONTHLY PAYMENTS]]</f>
        <v>#VALUE!</v>
      </c>
    </row>
    <row r="328" spans="2:16">
      <c r="B328" s="10" t="str">
        <f ca="1">IF(LoanIsGood,IF(ROW()-ROW(PaymentSchedule[[#Headers],[PMT NO]])&gt;ScheduledNumberOfPayments,"",ROW()-ROW(PaymentSchedule[[#Headers],[PMT NO]])),"")</f>
        <v/>
      </c>
      <c r="C328" s="12" t="str">
        <f ca="1">IF(PaymentSchedule[[#This Row],[PMT NO]]&lt;&gt;"",EOMONTH(LoanStartDate,ROW(PaymentSchedule[[#This Row],[PMT NO]])-ROW(PaymentSchedule[[#Headers],[PMT NO]])-2)+DAY(LoanStartDate),"")</f>
        <v/>
      </c>
      <c r="D328" s="14" t="str">
        <f ca="1">IF(PaymentSchedule[[#This Row],[PMT NO]]&lt;&gt;"",IF(ROW()-ROW(PaymentSchedule[[#Headers],[BEGINNING BALANCE]])=1,LoanAmount,INDEX(PaymentSchedule[ENDING BALANCE],ROW()-ROW(PaymentSchedule[[#Headers],[BEGINNING BALANCE]])-1)),"")</f>
        <v/>
      </c>
      <c r="E328" s="14" t="str">
        <f ca="1">IF(PaymentSchedule[[#This Row],[PMT NO]]&lt;&gt;"",ScheduledPayment,"")</f>
        <v/>
      </c>
      <c r="F32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2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28" s="14" t="str">
        <f ca="1">IF(PaymentSchedule[[#This Row],[PMT NO]]&lt;&gt;"",PaymentSchedule[[#This Row],[TOTAL PAYMENT]]-PaymentSchedule[[#This Row],[INTEREST]],"")</f>
        <v/>
      </c>
      <c r="I328" s="14" t="str">
        <f ca="1">IF(PaymentSchedule[[#This Row],[PMT NO]]&lt;&gt;"",PaymentSchedule[[#This Row],[BEGINNING BALANCE]]*(InterestRate/PaymentsPerYear),"")</f>
        <v/>
      </c>
      <c r="J328" s="14" t="str">
        <f ca="1">IF(PaymentSchedule[[#This Row],[PMT NO]]&lt;&gt;"",IF(PaymentSchedule[[#This Row],[SCHEDULED PAYMENT]]+PaymentSchedule[[#This Row],[EXTRA PAYMENT]]&lt;=PaymentSchedule[[#This Row],[BEGINNING BALANCE]],PaymentSchedule[[#This Row],[BEGINNING BALANCE]]-PaymentSchedule[[#This Row],[PRINCIPAL]],0),"")</f>
        <v/>
      </c>
      <c r="K328" s="14" t="str">
        <f ca="1">IF(PaymentSchedule[[#This Row],[PMT NO]]&lt;&gt;"",SUM(INDEX(PaymentSchedule[INTEREST],1,1):PaymentSchedule[[#This Row],[INTEREST]]),"")</f>
        <v/>
      </c>
      <c r="L328" s="25">
        <f t="shared" si="13"/>
        <v>0</v>
      </c>
      <c r="M328" s="25">
        <f t="shared" si="14"/>
        <v>0</v>
      </c>
      <c r="N328" s="25">
        <f t="shared" si="15"/>
        <v>0</v>
      </c>
      <c r="O328" s="25" t="e">
        <f ca="1">PaymentSchedule[[#This Row],[HOA]]+PaymentSchedule[[#This Row],[TAXES]]+PaymentSchedule[[#This Row],[INSURANCE]]+PaymentSchedule[[#This Row],[TOTAL PAYMENT]]</f>
        <v>#VALUE!</v>
      </c>
      <c r="P328" s="25" t="e">
        <f ca="1">P327+PaymentSchedule[[#This Row],[TOTAL MONTHLY PAYMENTS]]</f>
        <v>#VALUE!</v>
      </c>
    </row>
    <row r="329" spans="2:16">
      <c r="B329" s="10" t="str">
        <f ca="1">IF(LoanIsGood,IF(ROW()-ROW(PaymentSchedule[[#Headers],[PMT NO]])&gt;ScheduledNumberOfPayments,"",ROW()-ROW(PaymentSchedule[[#Headers],[PMT NO]])),"")</f>
        <v/>
      </c>
      <c r="C329" s="12" t="str">
        <f ca="1">IF(PaymentSchedule[[#This Row],[PMT NO]]&lt;&gt;"",EOMONTH(LoanStartDate,ROW(PaymentSchedule[[#This Row],[PMT NO]])-ROW(PaymentSchedule[[#Headers],[PMT NO]])-2)+DAY(LoanStartDate),"")</f>
        <v/>
      </c>
      <c r="D329" s="14" t="str">
        <f ca="1">IF(PaymentSchedule[[#This Row],[PMT NO]]&lt;&gt;"",IF(ROW()-ROW(PaymentSchedule[[#Headers],[BEGINNING BALANCE]])=1,LoanAmount,INDEX(PaymentSchedule[ENDING BALANCE],ROW()-ROW(PaymentSchedule[[#Headers],[BEGINNING BALANCE]])-1)),"")</f>
        <v/>
      </c>
      <c r="E329" s="14" t="str">
        <f ca="1">IF(PaymentSchedule[[#This Row],[PMT NO]]&lt;&gt;"",ScheduledPayment,"")</f>
        <v/>
      </c>
      <c r="F32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2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29" s="14" t="str">
        <f ca="1">IF(PaymentSchedule[[#This Row],[PMT NO]]&lt;&gt;"",PaymentSchedule[[#This Row],[TOTAL PAYMENT]]-PaymentSchedule[[#This Row],[INTEREST]],"")</f>
        <v/>
      </c>
      <c r="I329" s="14" t="str">
        <f ca="1">IF(PaymentSchedule[[#This Row],[PMT NO]]&lt;&gt;"",PaymentSchedule[[#This Row],[BEGINNING BALANCE]]*(InterestRate/PaymentsPerYear),"")</f>
        <v/>
      </c>
      <c r="J329" s="14" t="str">
        <f ca="1">IF(PaymentSchedule[[#This Row],[PMT NO]]&lt;&gt;"",IF(PaymentSchedule[[#This Row],[SCHEDULED PAYMENT]]+PaymentSchedule[[#This Row],[EXTRA PAYMENT]]&lt;=PaymentSchedule[[#This Row],[BEGINNING BALANCE]],PaymentSchedule[[#This Row],[BEGINNING BALANCE]]-PaymentSchedule[[#This Row],[PRINCIPAL]],0),"")</f>
        <v/>
      </c>
      <c r="K329" s="14" t="str">
        <f ca="1">IF(PaymentSchedule[[#This Row],[PMT NO]]&lt;&gt;"",SUM(INDEX(PaymentSchedule[INTEREST],1,1):PaymentSchedule[[#This Row],[INTEREST]]),"")</f>
        <v/>
      </c>
      <c r="L329" s="25">
        <f t="shared" si="13"/>
        <v>0</v>
      </c>
      <c r="M329" s="25">
        <f t="shared" si="14"/>
        <v>0</v>
      </c>
      <c r="N329" s="25">
        <f t="shared" si="15"/>
        <v>0</v>
      </c>
      <c r="O329" s="25" t="e">
        <f ca="1">PaymentSchedule[[#This Row],[HOA]]+PaymentSchedule[[#This Row],[TAXES]]+PaymentSchedule[[#This Row],[INSURANCE]]+PaymentSchedule[[#This Row],[TOTAL PAYMENT]]</f>
        <v>#VALUE!</v>
      </c>
      <c r="P329" s="25" t="e">
        <f ca="1">P328+PaymentSchedule[[#This Row],[TOTAL MONTHLY PAYMENTS]]</f>
        <v>#VALUE!</v>
      </c>
    </row>
    <row r="330" spans="2:16">
      <c r="B330" s="10" t="str">
        <f ca="1">IF(LoanIsGood,IF(ROW()-ROW(PaymentSchedule[[#Headers],[PMT NO]])&gt;ScheduledNumberOfPayments,"",ROW()-ROW(PaymentSchedule[[#Headers],[PMT NO]])),"")</f>
        <v/>
      </c>
      <c r="C330" s="12" t="str">
        <f ca="1">IF(PaymentSchedule[[#This Row],[PMT NO]]&lt;&gt;"",EOMONTH(LoanStartDate,ROW(PaymentSchedule[[#This Row],[PMT NO]])-ROW(PaymentSchedule[[#Headers],[PMT NO]])-2)+DAY(LoanStartDate),"")</f>
        <v/>
      </c>
      <c r="D330" s="14" t="str">
        <f ca="1">IF(PaymentSchedule[[#This Row],[PMT NO]]&lt;&gt;"",IF(ROW()-ROW(PaymentSchedule[[#Headers],[BEGINNING BALANCE]])=1,LoanAmount,INDEX(PaymentSchedule[ENDING BALANCE],ROW()-ROW(PaymentSchedule[[#Headers],[BEGINNING BALANCE]])-1)),"")</f>
        <v/>
      </c>
      <c r="E330" s="14" t="str">
        <f ca="1">IF(PaymentSchedule[[#This Row],[PMT NO]]&lt;&gt;"",ScheduledPayment,"")</f>
        <v/>
      </c>
      <c r="F33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3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30" s="14" t="str">
        <f ca="1">IF(PaymentSchedule[[#This Row],[PMT NO]]&lt;&gt;"",PaymentSchedule[[#This Row],[TOTAL PAYMENT]]-PaymentSchedule[[#This Row],[INTEREST]],"")</f>
        <v/>
      </c>
      <c r="I330" s="14" t="str">
        <f ca="1">IF(PaymentSchedule[[#This Row],[PMT NO]]&lt;&gt;"",PaymentSchedule[[#This Row],[BEGINNING BALANCE]]*(InterestRate/PaymentsPerYear),"")</f>
        <v/>
      </c>
      <c r="J330" s="14" t="str">
        <f ca="1">IF(PaymentSchedule[[#This Row],[PMT NO]]&lt;&gt;"",IF(PaymentSchedule[[#This Row],[SCHEDULED PAYMENT]]+PaymentSchedule[[#This Row],[EXTRA PAYMENT]]&lt;=PaymentSchedule[[#This Row],[BEGINNING BALANCE]],PaymentSchedule[[#This Row],[BEGINNING BALANCE]]-PaymentSchedule[[#This Row],[PRINCIPAL]],0),"")</f>
        <v/>
      </c>
      <c r="K330" s="14" t="str">
        <f ca="1">IF(PaymentSchedule[[#This Row],[PMT NO]]&lt;&gt;"",SUM(INDEX(PaymentSchedule[INTEREST],1,1):PaymentSchedule[[#This Row],[INTEREST]]),"")</f>
        <v/>
      </c>
      <c r="L330" s="25">
        <f t="shared" si="13"/>
        <v>0</v>
      </c>
      <c r="M330" s="25">
        <f t="shared" si="14"/>
        <v>0</v>
      </c>
      <c r="N330" s="25">
        <f t="shared" si="15"/>
        <v>0</v>
      </c>
      <c r="O330" s="25" t="e">
        <f ca="1">PaymentSchedule[[#This Row],[HOA]]+PaymentSchedule[[#This Row],[TAXES]]+PaymentSchedule[[#This Row],[INSURANCE]]+PaymentSchedule[[#This Row],[TOTAL PAYMENT]]</f>
        <v>#VALUE!</v>
      </c>
      <c r="P330" s="25" t="e">
        <f ca="1">P329+PaymentSchedule[[#This Row],[TOTAL MONTHLY PAYMENTS]]</f>
        <v>#VALUE!</v>
      </c>
    </row>
    <row r="331" spans="2:16">
      <c r="B331" s="10" t="str">
        <f ca="1">IF(LoanIsGood,IF(ROW()-ROW(PaymentSchedule[[#Headers],[PMT NO]])&gt;ScheduledNumberOfPayments,"",ROW()-ROW(PaymentSchedule[[#Headers],[PMT NO]])),"")</f>
        <v/>
      </c>
      <c r="C331" s="12" t="str">
        <f ca="1">IF(PaymentSchedule[[#This Row],[PMT NO]]&lt;&gt;"",EOMONTH(LoanStartDate,ROW(PaymentSchedule[[#This Row],[PMT NO]])-ROW(PaymentSchedule[[#Headers],[PMT NO]])-2)+DAY(LoanStartDate),"")</f>
        <v/>
      </c>
      <c r="D331" s="14" t="str">
        <f ca="1">IF(PaymentSchedule[[#This Row],[PMT NO]]&lt;&gt;"",IF(ROW()-ROW(PaymentSchedule[[#Headers],[BEGINNING BALANCE]])=1,LoanAmount,INDEX(PaymentSchedule[ENDING BALANCE],ROW()-ROW(PaymentSchedule[[#Headers],[BEGINNING BALANCE]])-1)),"")</f>
        <v/>
      </c>
      <c r="E331" s="14" t="str">
        <f ca="1">IF(PaymentSchedule[[#This Row],[PMT NO]]&lt;&gt;"",ScheduledPayment,"")</f>
        <v/>
      </c>
      <c r="F33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3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31" s="14" t="str">
        <f ca="1">IF(PaymentSchedule[[#This Row],[PMT NO]]&lt;&gt;"",PaymentSchedule[[#This Row],[TOTAL PAYMENT]]-PaymentSchedule[[#This Row],[INTEREST]],"")</f>
        <v/>
      </c>
      <c r="I331" s="14" t="str">
        <f ca="1">IF(PaymentSchedule[[#This Row],[PMT NO]]&lt;&gt;"",PaymentSchedule[[#This Row],[BEGINNING BALANCE]]*(InterestRate/PaymentsPerYear),"")</f>
        <v/>
      </c>
      <c r="J331" s="14" t="str">
        <f ca="1">IF(PaymentSchedule[[#This Row],[PMT NO]]&lt;&gt;"",IF(PaymentSchedule[[#This Row],[SCHEDULED PAYMENT]]+PaymentSchedule[[#This Row],[EXTRA PAYMENT]]&lt;=PaymentSchedule[[#This Row],[BEGINNING BALANCE]],PaymentSchedule[[#This Row],[BEGINNING BALANCE]]-PaymentSchedule[[#This Row],[PRINCIPAL]],0),"")</f>
        <v/>
      </c>
      <c r="K331" s="14" t="str">
        <f ca="1">IF(PaymentSchedule[[#This Row],[PMT NO]]&lt;&gt;"",SUM(INDEX(PaymentSchedule[INTEREST],1,1):PaymentSchedule[[#This Row],[INTEREST]]),"")</f>
        <v/>
      </c>
      <c r="L331" s="25">
        <f t="shared" si="13"/>
        <v>0</v>
      </c>
      <c r="M331" s="25">
        <f t="shared" si="14"/>
        <v>0</v>
      </c>
      <c r="N331" s="25">
        <f t="shared" si="15"/>
        <v>0</v>
      </c>
      <c r="O331" s="25" t="e">
        <f ca="1">PaymentSchedule[[#This Row],[HOA]]+PaymentSchedule[[#This Row],[TAXES]]+PaymentSchedule[[#This Row],[INSURANCE]]+PaymentSchedule[[#This Row],[TOTAL PAYMENT]]</f>
        <v>#VALUE!</v>
      </c>
      <c r="P331" s="25" t="e">
        <f ca="1">P330+PaymentSchedule[[#This Row],[TOTAL MONTHLY PAYMENTS]]</f>
        <v>#VALUE!</v>
      </c>
    </row>
    <row r="332" spans="2:16">
      <c r="B332" s="10" t="str">
        <f ca="1">IF(LoanIsGood,IF(ROW()-ROW(PaymentSchedule[[#Headers],[PMT NO]])&gt;ScheduledNumberOfPayments,"",ROW()-ROW(PaymentSchedule[[#Headers],[PMT NO]])),"")</f>
        <v/>
      </c>
      <c r="C332" s="12" t="str">
        <f ca="1">IF(PaymentSchedule[[#This Row],[PMT NO]]&lt;&gt;"",EOMONTH(LoanStartDate,ROW(PaymentSchedule[[#This Row],[PMT NO]])-ROW(PaymentSchedule[[#Headers],[PMT NO]])-2)+DAY(LoanStartDate),"")</f>
        <v/>
      </c>
      <c r="D332" s="14" t="str">
        <f ca="1">IF(PaymentSchedule[[#This Row],[PMT NO]]&lt;&gt;"",IF(ROW()-ROW(PaymentSchedule[[#Headers],[BEGINNING BALANCE]])=1,LoanAmount,INDEX(PaymentSchedule[ENDING BALANCE],ROW()-ROW(PaymentSchedule[[#Headers],[BEGINNING BALANCE]])-1)),"")</f>
        <v/>
      </c>
      <c r="E332" s="14" t="str">
        <f ca="1">IF(PaymentSchedule[[#This Row],[PMT NO]]&lt;&gt;"",ScheduledPayment,"")</f>
        <v/>
      </c>
      <c r="F33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3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32" s="14" t="str">
        <f ca="1">IF(PaymentSchedule[[#This Row],[PMT NO]]&lt;&gt;"",PaymentSchedule[[#This Row],[TOTAL PAYMENT]]-PaymentSchedule[[#This Row],[INTEREST]],"")</f>
        <v/>
      </c>
      <c r="I332" s="14" t="str">
        <f ca="1">IF(PaymentSchedule[[#This Row],[PMT NO]]&lt;&gt;"",PaymentSchedule[[#This Row],[BEGINNING BALANCE]]*(InterestRate/PaymentsPerYear),"")</f>
        <v/>
      </c>
      <c r="J332" s="14" t="str">
        <f ca="1">IF(PaymentSchedule[[#This Row],[PMT NO]]&lt;&gt;"",IF(PaymentSchedule[[#This Row],[SCHEDULED PAYMENT]]+PaymentSchedule[[#This Row],[EXTRA PAYMENT]]&lt;=PaymentSchedule[[#This Row],[BEGINNING BALANCE]],PaymentSchedule[[#This Row],[BEGINNING BALANCE]]-PaymentSchedule[[#This Row],[PRINCIPAL]],0),"")</f>
        <v/>
      </c>
      <c r="K332" s="14" t="str">
        <f ca="1">IF(PaymentSchedule[[#This Row],[PMT NO]]&lt;&gt;"",SUM(INDEX(PaymentSchedule[INTEREST],1,1):PaymentSchedule[[#This Row],[INTEREST]]),"")</f>
        <v/>
      </c>
      <c r="L332" s="25">
        <f t="shared" si="13"/>
        <v>0</v>
      </c>
      <c r="M332" s="25">
        <f t="shared" si="14"/>
        <v>0</v>
      </c>
      <c r="N332" s="25">
        <f t="shared" si="15"/>
        <v>0</v>
      </c>
      <c r="O332" s="25" t="e">
        <f ca="1">PaymentSchedule[[#This Row],[HOA]]+PaymentSchedule[[#This Row],[TAXES]]+PaymentSchedule[[#This Row],[INSURANCE]]+PaymentSchedule[[#This Row],[TOTAL PAYMENT]]</f>
        <v>#VALUE!</v>
      </c>
      <c r="P332" s="25" t="e">
        <f ca="1">P331+PaymentSchedule[[#This Row],[TOTAL MONTHLY PAYMENTS]]</f>
        <v>#VALUE!</v>
      </c>
    </row>
    <row r="333" spans="2:16">
      <c r="B333" s="10" t="str">
        <f ca="1">IF(LoanIsGood,IF(ROW()-ROW(PaymentSchedule[[#Headers],[PMT NO]])&gt;ScheduledNumberOfPayments,"",ROW()-ROW(PaymentSchedule[[#Headers],[PMT NO]])),"")</f>
        <v/>
      </c>
      <c r="C333" s="12" t="str">
        <f ca="1">IF(PaymentSchedule[[#This Row],[PMT NO]]&lt;&gt;"",EOMONTH(LoanStartDate,ROW(PaymentSchedule[[#This Row],[PMT NO]])-ROW(PaymentSchedule[[#Headers],[PMT NO]])-2)+DAY(LoanStartDate),"")</f>
        <v/>
      </c>
      <c r="D333" s="14" t="str">
        <f ca="1">IF(PaymentSchedule[[#This Row],[PMT NO]]&lt;&gt;"",IF(ROW()-ROW(PaymentSchedule[[#Headers],[BEGINNING BALANCE]])=1,LoanAmount,INDEX(PaymentSchedule[ENDING BALANCE],ROW()-ROW(PaymentSchedule[[#Headers],[BEGINNING BALANCE]])-1)),"")</f>
        <v/>
      </c>
      <c r="E333" s="14" t="str">
        <f ca="1">IF(PaymentSchedule[[#This Row],[PMT NO]]&lt;&gt;"",ScheduledPayment,"")</f>
        <v/>
      </c>
      <c r="F33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3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33" s="14" t="str">
        <f ca="1">IF(PaymentSchedule[[#This Row],[PMT NO]]&lt;&gt;"",PaymentSchedule[[#This Row],[TOTAL PAYMENT]]-PaymentSchedule[[#This Row],[INTEREST]],"")</f>
        <v/>
      </c>
      <c r="I333" s="14" t="str">
        <f ca="1">IF(PaymentSchedule[[#This Row],[PMT NO]]&lt;&gt;"",PaymentSchedule[[#This Row],[BEGINNING BALANCE]]*(InterestRate/PaymentsPerYear),"")</f>
        <v/>
      </c>
      <c r="J333" s="14" t="str">
        <f ca="1">IF(PaymentSchedule[[#This Row],[PMT NO]]&lt;&gt;"",IF(PaymentSchedule[[#This Row],[SCHEDULED PAYMENT]]+PaymentSchedule[[#This Row],[EXTRA PAYMENT]]&lt;=PaymentSchedule[[#This Row],[BEGINNING BALANCE]],PaymentSchedule[[#This Row],[BEGINNING BALANCE]]-PaymentSchedule[[#This Row],[PRINCIPAL]],0),"")</f>
        <v/>
      </c>
      <c r="K333" s="14" t="str">
        <f ca="1">IF(PaymentSchedule[[#This Row],[PMT NO]]&lt;&gt;"",SUM(INDEX(PaymentSchedule[INTEREST],1,1):PaymentSchedule[[#This Row],[INTEREST]]),"")</f>
        <v/>
      </c>
      <c r="L333" s="25">
        <f t="shared" si="13"/>
        <v>0</v>
      </c>
      <c r="M333" s="25">
        <f t="shared" si="14"/>
        <v>0</v>
      </c>
      <c r="N333" s="25">
        <f t="shared" si="15"/>
        <v>0</v>
      </c>
      <c r="O333" s="25" t="e">
        <f ca="1">PaymentSchedule[[#This Row],[HOA]]+PaymentSchedule[[#This Row],[TAXES]]+PaymentSchedule[[#This Row],[INSURANCE]]+PaymentSchedule[[#This Row],[TOTAL PAYMENT]]</f>
        <v>#VALUE!</v>
      </c>
      <c r="P333" s="25" t="e">
        <f ca="1">P332+PaymentSchedule[[#This Row],[TOTAL MONTHLY PAYMENTS]]</f>
        <v>#VALUE!</v>
      </c>
    </row>
    <row r="334" spans="2:16">
      <c r="B334" s="10" t="str">
        <f ca="1">IF(LoanIsGood,IF(ROW()-ROW(PaymentSchedule[[#Headers],[PMT NO]])&gt;ScheduledNumberOfPayments,"",ROW()-ROW(PaymentSchedule[[#Headers],[PMT NO]])),"")</f>
        <v/>
      </c>
      <c r="C334" s="12" t="str">
        <f ca="1">IF(PaymentSchedule[[#This Row],[PMT NO]]&lt;&gt;"",EOMONTH(LoanStartDate,ROW(PaymentSchedule[[#This Row],[PMT NO]])-ROW(PaymentSchedule[[#Headers],[PMT NO]])-2)+DAY(LoanStartDate),"")</f>
        <v/>
      </c>
      <c r="D334" s="14" t="str">
        <f ca="1">IF(PaymentSchedule[[#This Row],[PMT NO]]&lt;&gt;"",IF(ROW()-ROW(PaymentSchedule[[#Headers],[BEGINNING BALANCE]])=1,LoanAmount,INDEX(PaymentSchedule[ENDING BALANCE],ROW()-ROW(PaymentSchedule[[#Headers],[BEGINNING BALANCE]])-1)),"")</f>
        <v/>
      </c>
      <c r="E334" s="14" t="str">
        <f ca="1">IF(PaymentSchedule[[#This Row],[PMT NO]]&lt;&gt;"",ScheduledPayment,"")</f>
        <v/>
      </c>
      <c r="F33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3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34" s="14" t="str">
        <f ca="1">IF(PaymentSchedule[[#This Row],[PMT NO]]&lt;&gt;"",PaymentSchedule[[#This Row],[TOTAL PAYMENT]]-PaymentSchedule[[#This Row],[INTEREST]],"")</f>
        <v/>
      </c>
      <c r="I334" s="14" t="str">
        <f ca="1">IF(PaymentSchedule[[#This Row],[PMT NO]]&lt;&gt;"",PaymentSchedule[[#This Row],[BEGINNING BALANCE]]*(InterestRate/PaymentsPerYear),"")</f>
        <v/>
      </c>
      <c r="J334" s="14" t="str">
        <f ca="1">IF(PaymentSchedule[[#This Row],[PMT NO]]&lt;&gt;"",IF(PaymentSchedule[[#This Row],[SCHEDULED PAYMENT]]+PaymentSchedule[[#This Row],[EXTRA PAYMENT]]&lt;=PaymentSchedule[[#This Row],[BEGINNING BALANCE]],PaymentSchedule[[#This Row],[BEGINNING BALANCE]]-PaymentSchedule[[#This Row],[PRINCIPAL]],0),"")</f>
        <v/>
      </c>
      <c r="K334" s="14" t="str">
        <f ca="1">IF(PaymentSchedule[[#This Row],[PMT NO]]&lt;&gt;"",SUM(INDEX(PaymentSchedule[INTEREST],1,1):PaymentSchedule[[#This Row],[INTEREST]]),"")</f>
        <v/>
      </c>
      <c r="L334" s="25">
        <f t="shared" si="13"/>
        <v>0</v>
      </c>
      <c r="M334" s="25">
        <f t="shared" si="14"/>
        <v>0</v>
      </c>
      <c r="N334" s="25">
        <f t="shared" si="15"/>
        <v>0</v>
      </c>
      <c r="O334" s="25" t="e">
        <f ca="1">PaymentSchedule[[#This Row],[HOA]]+PaymentSchedule[[#This Row],[TAXES]]+PaymentSchedule[[#This Row],[INSURANCE]]+PaymentSchedule[[#This Row],[TOTAL PAYMENT]]</f>
        <v>#VALUE!</v>
      </c>
      <c r="P334" s="25" t="e">
        <f ca="1">P333+PaymentSchedule[[#This Row],[TOTAL MONTHLY PAYMENTS]]</f>
        <v>#VALUE!</v>
      </c>
    </row>
    <row r="335" spans="2:16">
      <c r="B335" s="10" t="str">
        <f ca="1">IF(LoanIsGood,IF(ROW()-ROW(PaymentSchedule[[#Headers],[PMT NO]])&gt;ScheduledNumberOfPayments,"",ROW()-ROW(PaymentSchedule[[#Headers],[PMT NO]])),"")</f>
        <v/>
      </c>
      <c r="C335" s="12" t="str">
        <f ca="1">IF(PaymentSchedule[[#This Row],[PMT NO]]&lt;&gt;"",EOMONTH(LoanStartDate,ROW(PaymentSchedule[[#This Row],[PMT NO]])-ROW(PaymentSchedule[[#Headers],[PMT NO]])-2)+DAY(LoanStartDate),"")</f>
        <v/>
      </c>
      <c r="D335" s="14" t="str">
        <f ca="1">IF(PaymentSchedule[[#This Row],[PMT NO]]&lt;&gt;"",IF(ROW()-ROW(PaymentSchedule[[#Headers],[BEGINNING BALANCE]])=1,LoanAmount,INDEX(PaymentSchedule[ENDING BALANCE],ROW()-ROW(PaymentSchedule[[#Headers],[BEGINNING BALANCE]])-1)),"")</f>
        <v/>
      </c>
      <c r="E335" s="14" t="str">
        <f ca="1">IF(PaymentSchedule[[#This Row],[PMT NO]]&lt;&gt;"",ScheduledPayment,"")</f>
        <v/>
      </c>
      <c r="F33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3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35" s="14" t="str">
        <f ca="1">IF(PaymentSchedule[[#This Row],[PMT NO]]&lt;&gt;"",PaymentSchedule[[#This Row],[TOTAL PAYMENT]]-PaymentSchedule[[#This Row],[INTEREST]],"")</f>
        <v/>
      </c>
      <c r="I335" s="14" t="str">
        <f ca="1">IF(PaymentSchedule[[#This Row],[PMT NO]]&lt;&gt;"",PaymentSchedule[[#This Row],[BEGINNING BALANCE]]*(InterestRate/PaymentsPerYear),"")</f>
        <v/>
      </c>
      <c r="J335" s="14" t="str">
        <f ca="1">IF(PaymentSchedule[[#This Row],[PMT NO]]&lt;&gt;"",IF(PaymentSchedule[[#This Row],[SCHEDULED PAYMENT]]+PaymentSchedule[[#This Row],[EXTRA PAYMENT]]&lt;=PaymentSchedule[[#This Row],[BEGINNING BALANCE]],PaymentSchedule[[#This Row],[BEGINNING BALANCE]]-PaymentSchedule[[#This Row],[PRINCIPAL]],0),"")</f>
        <v/>
      </c>
      <c r="K335" s="14" t="str">
        <f ca="1">IF(PaymentSchedule[[#This Row],[PMT NO]]&lt;&gt;"",SUM(INDEX(PaymentSchedule[INTEREST],1,1):PaymentSchedule[[#This Row],[INTEREST]]),"")</f>
        <v/>
      </c>
      <c r="L335" s="25">
        <f t="shared" ref="L335:L371" si="16">L334</f>
        <v>0</v>
      </c>
      <c r="M335" s="25">
        <f t="shared" ref="M335:M371" si="17">M334</f>
        <v>0</v>
      </c>
      <c r="N335" s="25">
        <f t="shared" ref="N335:N371" si="18">N334</f>
        <v>0</v>
      </c>
      <c r="O335" s="25" t="e">
        <f ca="1">PaymentSchedule[[#This Row],[HOA]]+PaymentSchedule[[#This Row],[TAXES]]+PaymentSchedule[[#This Row],[INSURANCE]]+PaymentSchedule[[#This Row],[TOTAL PAYMENT]]</f>
        <v>#VALUE!</v>
      </c>
      <c r="P335" s="25" t="e">
        <f ca="1">P334+PaymentSchedule[[#This Row],[TOTAL MONTHLY PAYMENTS]]</f>
        <v>#VALUE!</v>
      </c>
    </row>
    <row r="336" spans="2:16">
      <c r="B336" s="10" t="str">
        <f ca="1">IF(LoanIsGood,IF(ROW()-ROW(PaymentSchedule[[#Headers],[PMT NO]])&gt;ScheduledNumberOfPayments,"",ROW()-ROW(PaymentSchedule[[#Headers],[PMT NO]])),"")</f>
        <v/>
      </c>
      <c r="C336" s="12" t="str">
        <f ca="1">IF(PaymentSchedule[[#This Row],[PMT NO]]&lt;&gt;"",EOMONTH(LoanStartDate,ROW(PaymentSchedule[[#This Row],[PMT NO]])-ROW(PaymentSchedule[[#Headers],[PMT NO]])-2)+DAY(LoanStartDate),"")</f>
        <v/>
      </c>
      <c r="D336" s="14" t="str">
        <f ca="1">IF(PaymentSchedule[[#This Row],[PMT NO]]&lt;&gt;"",IF(ROW()-ROW(PaymentSchedule[[#Headers],[BEGINNING BALANCE]])=1,LoanAmount,INDEX(PaymentSchedule[ENDING BALANCE],ROW()-ROW(PaymentSchedule[[#Headers],[BEGINNING BALANCE]])-1)),"")</f>
        <v/>
      </c>
      <c r="E336" s="14" t="str">
        <f ca="1">IF(PaymentSchedule[[#This Row],[PMT NO]]&lt;&gt;"",ScheduledPayment,"")</f>
        <v/>
      </c>
      <c r="F33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3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36" s="14" t="str">
        <f ca="1">IF(PaymentSchedule[[#This Row],[PMT NO]]&lt;&gt;"",PaymentSchedule[[#This Row],[TOTAL PAYMENT]]-PaymentSchedule[[#This Row],[INTEREST]],"")</f>
        <v/>
      </c>
      <c r="I336" s="14" t="str">
        <f ca="1">IF(PaymentSchedule[[#This Row],[PMT NO]]&lt;&gt;"",PaymentSchedule[[#This Row],[BEGINNING BALANCE]]*(InterestRate/PaymentsPerYear),"")</f>
        <v/>
      </c>
      <c r="J336" s="14" t="str">
        <f ca="1">IF(PaymentSchedule[[#This Row],[PMT NO]]&lt;&gt;"",IF(PaymentSchedule[[#This Row],[SCHEDULED PAYMENT]]+PaymentSchedule[[#This Row],[EXTRA PAYMENT]]&lt;=PaymentSchedule[[#This Row],[BEGINNING BALANCE]],PaymentSchedule[[#This Row],[BEGINNING BALANCE]]-PaymentSchedule[[#This Row],[PRINCIPAL]],0),"")</f>
        <v/>
      </c>
      <c r="K336" s="14" t="str">
        <f ca="1">IF(PaymentSchedule[[#This Row],[PMT NO]]&lt;&gt;"",SUM(INDEX(PaymentSchedule[INTEREST],1,1):PaymentSchedule[[#This Row],[INTEREST]]),"")</f>
        <v/>
      </c>
      <c r="L336" s="25">
        <f t="shared" si="16"/>
        <v>0</v>
      </c>
      <c r="M336" s="25">
        <f t="shared" si="17"/>
        <v>0</v>
      </c>
      <c r="N336" s="25">
        <f t="shared" si="18"/>
        <v>0</v>
      </c>
      <c r="O336" s="25" t="e">
        <f ca="1">PaymentSchedule[[#This Row],[HOA]]+PaymentSchedule[[#This Row],[TAXES]]+PaymentSchedule[[#This Row],[INSURANCE]]+PaymentSchedule[[#This Row],[TOTAL PAYMENT]]</f>
        <v>#VALUE!</v>
      </c>
      <c r="P336" s="25" t="e">
        <f ca="1">P335+PaymentSchedule[[#This Row],[TOTAL MONTHLY PAYMENTS]]</f>
        <v>#VALUE!</v>
      </c>
    </row>
    <row r="337" spans="2:16">
      <c r="B337" s="10" t="str">
        <f ca="1">IF(LoanIsGood,IF(ROW()-ROW(PaymentSchedule[[#Headers],[PMT NO]])&gt;ScheduledNumberOfPayments,"",ROW()-ROW(PaymentSchedule[[#Headers],[PMT NO]])),"")</f>
        <v/>
      </c>
      <c r="C337" s="12" t="str">
        <f ca="1">IF(PaymentSchedule[[#This Row],[PMT NO]]&lt;&gt;"",EOMONTH(LoanStartDate,ROW(PaymentSchedule[[#This Row],[PMT NO]])-ROW(PaymentSchedule[[#Headers],[PMT NO]])-2)+DAY(LoanStartDate),"")</f>
        <v/>
      </c>
      <c r="D337" s="14" t="str">
        <f ca="1">IF(PaymentSchedule[[#This Row],[PMT NO]]&lt;&gt;"",IF(ROW()-ROW(PaymentSchedule[[#Headers],[BEGINNING BALANCE]])=1,LoanAmount,INDEX(PaymentSchedule[ENDING BALANCE],ROW()-ROW(PaymentSchedule[[#Headers],[BEGINNING BALANCE]])-1)),"")</f>
        <v/>
      </c>
      <c r="E337" s="14" t="str">
        <f ca="1">IF(PaymentSchedule[[#This Row],[PMT NO]]&lt;&gt;"",ScheduledPayment,"")</f>
        <v/>
      </c>
      <c r="F33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3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37" s="14" t="str">
        <f ca="1">IF(PaymentSchedule[[#This Row],[PMT NO]]&lt;&gt;"",PaymentSchedule[[#This Row],[TOTAL PAYMENT]]-PaymentSchedule[[#This Row],[INTEREST]],"")</f>
        <v/>
      </c>
      <c r="I337" s="14" t="str">
        <f ca="1">IF(PaymentSchedule[[#This Row],[PMT NO]]&lt;&gt;"",PaymentSchedule[[#This Row],[BEGINNING BALANCE]]*(InterestRate/PaymentsPerYear),"")</f>
        <v/>
      </c>
      <c r="J337" s="14" t="str">
        <f ca="1">IF(PaymentSchedule[[#This Row],[PMT NO]]&lt;&gt;"",IF(PaymentSchedule[[#This Row],[SCHEDULED PAYMENT]]+PaymentSchedule[[#This Row],[EXTRA PAYMENT]]&lt;=PaymentSchedule[[#This Row],[BEGINNING BALANCE]],PaymentSchedule[[#This Row],[BEGINNING BALANCE]]-PaymentSchedule[[#This Row],[PRINCIPAL]],0),"")</f>
        <v/>
      </c>
      <c r="K337" s="14" t="str">
        <f ca="1">IF(PaymentSchedule[[#This Row],[PMT NO]]&lt;&gt;"",SUM(INDEX(PaymentSchedule[INTEREST],1,1):PaymentSchedule[[#This Row],[INTEREST]]),"")</f>
        <v/>
      </c>
      <c r="L337" s="25">
        <f t="shared" si="16"/>
        <v>0</v>
      </c>
      <c r="M337" s="25">
        <f t="shared" si="17"/>
        <v>0</v>
      </c>
      <c r="N337" s="25">
        <f t="shared" si="18"/>
        <v>0</v>
      </c>
      <c r="O337" s="25" t="e">
        <f ca="1">PaymentSchedule[[#This Row],[HOA]]+PaymentSchedule[[#This Row],[TAXES]]+PaymentSchedule[[#This Row],[INSURANCE]]+PaymentSchedule[[#This Row],[TOTAL PAYMENT]]</f>
        <v>#VALUE!</v>
      </c>
      <c r="P337" s="25" t="e">
        <f ca="1">P336+PaymentSchedule[[#This Row],[TOTAL MONTHLY PAYMENTS]]</f>
        <v>#VALUE!</v>
      </c>
    </row>
    <row r="338" spans="2:16">
      <c r="B338" s="10" t="str">
        <f ca="1">IF(LoanIsGood,IF(ROW()-ROW(PaymentSchedule[[#Headers],[PMT NO]])&gt;ScheduledNumberOfPayments,"",ROW()-ROW(PaymentSchedule[[#Headers],[PMT NO]])),"")</f>
        <v/>
      </c>
      <c r="C338" s="12" t="str">
        <f ca="1">IF(PaymentSchedule[[#This Row],[PMT NO]]&lt;&gt;"",EOMONTH(LoanStartDate,ROW(PaymentSchedule[[#This Row],[PMT NO]])-ROW(PaymentSchedule[[#Headers],[PMT NO]])-2)+DAY(LoanStartDate),"")</f>
        <v/>
      </c>
      <c r="D338" s="14" t="str">
        <f ca="1">IF(PaymentSchedule[[#This Row],[PMT NO]]&lt;&gt;"",IF(ROW()-ROW(PaymentSchedule[[#Headers],[BEGINNING BALANCE]])=1,LoanAmount,INDEX(PaymentSchedule[ENDING BALANCE],ROW()-ROW(PaymentSchedule[[#Headers],[BEGINNING BALANCE]])-1)),"")</f>
        <v/>
      </c>
      <c r="E338" s="14" t="str">
        <f ca="1">IF(PaymentSchedule[[#This Row],[PMT NO]]&lt;&gt;"",ScheduledPayment,"")</f>
        <v/>
      </c>
      <c r="F33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3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38" s="14" t="str">
        <f ca="1">IF(PaymentSchedule[[#This Row],[PMT NO]]&lt;&gt;"",PaymentSchedule[[#This Row],[TOTAL PAYMENT]]-PaymentSchedule[[#This Row],[INTEREST]],"")</f>
        <v/>
      </c>
      <c r="I338" s="14" t="str">
        <f ca="1">IF(PaymentSchedule[[#This Row],[PMT NO]]&lt;&gt;"",PaymentSchedule[[#This Row],[BEGINNING BALANCE]]*(InterestRate/PaymentsPerYear),"")</f>
        <v/>
      </c>
      <c r="J338" s="14" t="str">
        <f ca="1">IF(PaymentSchedule[[#This Row],[PMT NO]]&lt;&gt;"",IF(PaymentSchedule[[#This Row],[SCHEDULED PAYMENT]]+PaymentSchedule[[#This Row],[EXTRA PAYMENT]]&lt;=PaymentSchedule[[#This Row],[BEGINNING BALANCE]],PaymentSchedule[[#This Row],[BEGINNING BALANCE]]-PaymentSchedule[[#This Row],[PRINCIPAL]],0),"")</f>
        <v/>
      </c>
      <c r="K338" s="14" t="str">
        <f ca="1">IF(PaymentSchedule[[#This Row],[PMT NO]]&lt;&gt;"",SUM(INDEX(PaymentSchedule[INTEREST],1,1):PaymentSchedule[[#This Row],[INTEREST]]),"")</f>
        <v/>
      </c>
      <c r="L338" s="25">
        <f t="shared" si="16"/>
        <v>0</v>
      </c>
      <c r="M338" s="25">
        <f t="shared" si="17"/>
        <v>0</v>
      </c>
      <c r="N338" s="25">
        <f t="shared" si="18"/>
        <v>0</v>
      </c>
      <c r="O338" s="25" t="e">
        <f ca="1">PaymentSchedule[[#This Row],[HOA]]+PaymentSchedule[[#This Row],[TAXES]]+PaymentSchedule[[#This Row],[INSURANCE]]+PaymentSchedule[[#This Row],[TOTAL PAYMENT]]</f>
        <v>#VALUE!</v>
      </c>
      <c r="P338" s="25" t="e">
        <f ca="1">P337+PaymentSchedule[[#This Row],[TOTAL MONTHLY PAYMENTS]]</f>
        <v>#VALUE!</v>
      </c>
    </row>
    <row r="339" spans="2:16">
      <c r="B339" s="10" t="str">
        <f ca="1">IF(LoanIsGood,IF(ROW()-ROW(PaymentSchedule[[#Headers],[PMT NO]])&gt;ScheduledNumberOfPayments,"",ROW()-ROW(PaymentSchedule[[#Headers],[PMT NO]])),"")</f>
        <v/>
      </c>
      <c r="C339" s="12" t="str">
        <f ca="1">IF(PaymentSchedule[[#This Row],[PMT NO]]&lt;&gt;"",EOMONTH(LoanStartDate,ROW(PaymentSchedule[[#This Row],[PMT NO]])-ROW(PaymentSchedule[[#Headers],[PMT NO]])-2)+DAY(LoanStartDate),"")</f>
        <v/>
      </c>
      <c r="D339" s="14" t="str">
        <f ca="1">IF(PaymentSchedule[[#This Row],[PMT NO]]&lt;&gt;"",IF(ROW()-ROW(PaymentSchedule[[#Headers],[BEGINNING BALANCE]])=1,LoanAmount,INDEX(PaymentSchedule[ENDING BALANCE],ROW()-ROW(PaymentSchedule[[#Headers],[BEGINNING BALANCE]])-1)),"")</f>
        <v/>
      </c>
      <c r="E339" s="14" t="str">
        <f ca="1">IF(PaymentSchedule[[#This Row],[PMT NO]]&lt;&gt;"",ScheduledPayment,"")</f>
        <v/>
      </c>
      <c r="F33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3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39" s="14" t="str">
        <f ca="1">IF(PaymentSchedule[[#This Row],[PMT NO]]&lt;&gt;"",PaymentSchedule[[#This Row],[TOTAL PAYMENT]]-PaymentSchedule[[#This Row],[INTEREST]],"")</f>
        <v/>
      </c>
      <c r="I339" s="14" t="str">
        <f ca="1">IF(PaymentSchedule[[#This Row],[PMT NO]]&lt;&gt;"",PaymentSchedule[[#This Row],[BEGINNING BALANCE]]*(InterestRate/PaymentsPerYear),"")</f>
        <v/>
      </c>
      <c r="J339" s="14" t="str">
        <f ca="1">IF(PaymentSchedule[[#This Row],[PMT NO]]&lt;&gt;"",IF(PaymentSchedule[[#This Row],[SCHEDULED PAYMENT]]+PaymentSchedule[[#This Row],[EXTRA PAYMENT]]&lt;=PaymentSchedule[[#This Row],[BEGINNING BALANCE]],PaymentSchedule[[#This Row],[BEGINNING BALANCE]]-PaymentSchedule[[#This Row],[PRINCIPAL]],0),"")</f>
        <v/>
      </c>
      <c r="K339" s="14" t="str">
        <f ca="1">IF(PaymentSchedule[[#This Row],[PMT NO]]&lt;&gt;"",SUM(INDEX(PaymentSchedule[INTEREST],1,1):PaymentSchedule[[#This Row],[INTEREST]]),"")</f>
        <v/>
      </c>
      <c r="L339" s="25">
        <f t="shared" si="16"/>
        <v>0</v>
      </c>
      <c r="M339" s="25">
        <f t="shared" si="17"/>
        <v>0</v>
      </c>
      <c r="N339" s="25">
        <f t="shared" si="18"/>
        <v>0</v>
      </c>
      <c r="O339" s="25" t="e">
        <f ca="1">PaymentSchedule[[#This Row],[HOA]]+PaymentSchedule[[#This Row],[TAXES]]+PaymentSchedule[[#This Row],[INSURANCE]]+PaymentSchedule[[#This Row],[TOTAL PAYMENT]]</f>
        <v>#VALUE!</v>
      </c>
      <c r="P339" s="25" t="e">
        <f ca="1">P338+PaymentSchedule[[#This Row],[TOTAL MONTHLY PAYMENTS]]</f>
        <v>#VALUE!</v>
      </c>
    </row>
    <row r="340" spans="2:16">
      <c r="B340" s="10" t="str">
        <f ca="1">IF(LoanIsGood,IF(ROW()-ROW(PaymentSchedule[[#Headers],[PMT NO]])&gt;ScheduledNumberOfPayments,"",ROW()-ROW(PaymentSchedule[[#Headers],[PMT NO]])),"")</f>
        <v/>
      </c>
      <c r="C340" s="12" t="str">
        <f ca="1">IF(PaymentSchedule[[#This Row],[PMT NO]]&lt;&gt;"",EOMONTH(LoanStartDate,ROW(PaymentSchedule[[#This Row],[PMT NO]])-ROW(PaymentSchedule[[#Headers],[PMT NO]])-2)+DAY(LoanStartDate),"")</f>
        <v/>
      </c>
      <c r="D340" s="14" t="str">
        <f ca="1">IF(PaymentSchedule[[#This Row],[PMT NO]]&lt;&gt;"",IF(ROW()-ROW(PaymentSchedule[[#Headers],[BEGINNING BALANCE]])=1,LoanAmount,INDEX(PaymentSchedule[ENDING BALANCE],ROW()-ROW(PaymentSchedule[[#Headers],[BEGINNING BALANCE]])-1)),"")</f>
        <v/>
      </c>
      <c r="E340" s="14" t="str">
        <f ca="1">IF(PaymentSchedule[[#This Row],[PMT NO]]&lt;&gt;"",ScheduledPayment,"")</f>
        <v/>
      </c>
      <c r="F34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4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40" s="14" t="str">
        <f ca="1">IF(PaymentSchedule[[#This Row],[PMT NO]]&lt;&gt;"",PaymentSchedule[[#This Row],[TOTAL PAYMENT]]-PaymentSchedule[[#This Row],[INTEREST]],"")</f>
        <v/>
      </c>
      <c r="I340" s="14" t="str">
        <f ca="1">IF(PaymentSchedule[[#This Row],[PMT NO]]&lt;&gt;"",PaymentSchedule[[#This Row],[BEGINNING BALANCE]]*(InterestRate/PaymentsPerYear),"")</f>
        <v/>
      </c>
      <c r="J340" s="14" t="str">
        <f ca="1">IF(PaymentSchedule[[#This Row],[PMT NO]]&lt;&gt;"",IF(PaymentSchedule[[#This Row],[SCHEDULED PAYMENT]]+PaymentSchedule[[#This Row],[EXTRA PAYMENT]]&lt;=PaymentSchedule[[#This Row],[BEGINNING BALANCE]],PaymentSchedule[[#This Row],[BEGINNING BALANCE]]-PaymentSchedule[[#This Row],[PRINCIPAL]],0),"")</f>
        <v/>
      </c>
      <c r="K340" s="14" t="str">
        <f ca="1">IF(PaymentSchedule[[#This Row],[PMT NO]]&lt;&gt;"",SUM(INDEX(PaymentSchedule[INTEREST],1,1):PaymentSchedule[[#This Row],[INTEREST]]),"")</f>
        <v/>
      </c>
      <c r="L340" s="25">
        <f t="shared" si="16"/>
        <v>0</v>
      </c>
      <c r="M340" s="25">
        <f t="shared" si="17"/>
        <v>0</v>
      </c>
      <c r="N340" s="25">
        <f t="shared" si="18"/>
        <v>0</v>
      </c>
      <c r="O340" s="25" t="e">
        <f ca="1">PaymentSchedule[[#This Row],[HOA]]+PaymentSchedule[[#This Row],[TAXES]]+PaymentSchedule[[#This Row],[INSURANCE]]+PaymentSchedule[[#This Row],[TOTAL PAYMENT]]</f>
        <v>#VALUE!</v>
      </c>
      <c r="P340" s="25" t="e">
        <f ca="1">P339+PaymentSchedule[[#This Row],[TOTAL MONTHLY PAYMENTS]]</f>
        <v>#VALUE!</v>
      </c>
    </row>
    <row r="341" spans="2:16">
      <c r="B341" s="10" t="str">
        <f ca="1">IF(LoanIsGood,IF(ROW()-ROW(PaymentSchedule[[#Headers],[PMT NO]])&gt;ScheduledNumberOfPayments,"",ROW()-ROW(PaymentSchedule[[#Headers],[PMT NO]])),"")</f>
        <v/>
      </c>
      <c r="C341" s="12" t="str">
        <f ca="1">IF(PaymentSchedule[[#This Row],[PMT NO]]&lt;&gt;"",EOMONTH(LoanStartDate,ROW(PaymentSchedule[[#This Row],[PMT NO]])-ROW(PaymentSchedule[[#Headers],[PMT NO]])-2)+DAY(LoanStartDate),"")</f>
        <v/>
      </c>
      <c r="D341" s="14" t="str">
        <f ca="1">IF(PaymentSchedule[[#This Row],[PMT NO]]&lt;&gt;"",IF(ROW()-ROW(PaymentSchedule[[#Headers],[BEGINNING BALANCE]])=1,LoanAmount,INDEX(PaymentSchedule[ENDING BALANCE],ROW()-ROW(PaymentSchedule[[#Headers],[BEGINNING BALANCE]])-1)),"")</f>
        <v/>
      </c>
      <c r="E341" s="14" t="str">
        <f ca="1">IF(PaymentSchedule[[#This Row],[PMT NO]]&lt;&gt;"",ScheduledPayment,"")</f>
        <v/>
      </c>
      <c r="F34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4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41" s="14" t="str">
        <f ca="1">IF(PaymentSchedule[[#This Row],[PMT NO]]&lt;&gt;"",PaymentSchedule[[#This Row],[TOTAL PAYMENT]]-PaymentSchedule[[#This Row],[INTEREST]],"")</f>
        <v/>
      </c>
      <c r="I341" s="14" t="str">
        <f ca="1">IF(PaymentSchedule[[#This Row],[PMT NO]]&lt;&gt;"",PaymentSchedule[[#This Row],[BEGINNING BALANCE]]*(InterestRate/PaymentsPerYear),"")</f>
        <v/>
      </c>
      <c r="J341" s="14" t="str">
        <f ca="1">IF(PaymentSchedule[[#This Row],[PMT NO]]&lt;&gt;"",IF(PaymentSchedule[[#This Row],[SCHEDULED PAYMENT]]+PaymentSchedule[[#This Row],[EXTRA PAYMENT]]&lt;=PaymentSchedule[[#This Row],[BEGINNING BALANCE]],PaymentSchedule[[#This Row],[BEGINNING BALANCE]]-PaymentSchedule[[#This Row],[PRINCIPAL]],0),"")</f>
        <v/>
      </c>
      <c r="K341" s="14" t="str">
        <f ca="1">IF(PaymentSchedule[[#This Row],[PMT NO]]&lt;&gt;"",SUM(INDEX(PaymentSchedule[INTEREST],1,1):PaymentSchedule[[#This Row],[INTEREST]]),"")</f>
        <v/>
      </c>
      <c r="L341" s="25">
        <f t="shared" si="16"/>
        <v>0</v>
      </c>
      <c r="M341" s="25">
        <f t="shared" si="17"/>
        <v>0</v>
      </c>
      <c r="N341" s="25">
        <f t="shared" si="18"/>
        <v>0</v>
      </c>
      <c r="O341" s="25" t="e">
        <f ca="1">PaymentSchedule[[#This Row],[HOA]]+PaymentSchedule[[#This Row],[TAXES]]+PaymentSchedule[[#This Row],[INSURANCE]]+PaymentSchedule[[#This Row],[TOTAL PAYMENT]]</f>
        <v>#VALUE!</v>
      </c>
      <c r="P341" s="25" t="e">
        <f ca="1">P340+PaymentSchedule[[#This Row],[TOTAL MONTHLY PAYMENTS]]</f>
        <v>#VALUE!</v>
      </c>
    </row>
    <row r="342" spans="2:16">
      <c r="B342" s="10" t="str">
        <f ca="1">IF(LoanIsGood,IF(ROW()-ROW(PaymentSchedule[[#Headers],[PMT NO]])&gt;ScheduledNumberOfPayments,"",ROW()-ROW(PaymentSchedule[[#Headers],[PMT NO]])),"")</f>
        <v/>
      </c>
      <c r="C342" s="12" t="str">
        <f ca="1">IF(PaymentSchedule[[#This Row],[PMT NO]]&lt;&gt;"",EOMONTH(LoanStartDate,ROW(PaymentSchedule[[#This Row],[PMT NO]])-ROW(PaymentSchedule[[#Headers],[PMT NO]])-2)+DAY(LoanStartDate),"")</f>
        <v/>
      </c>
      <c r="D342" s="14" t="str">
        <f ca="1">IF(PaymentSchedule[[#This Row],[PMT NO]]&lt;&gt;"",IF(ROW()-ROW(PaymentSchedule[[#Headers],[BEGINNING BALANCE]])=1,LoanAmount,INDEX(PaymentSchedule[ENDING BALANCE],ROW()-ROW(PaymentSchedule[[#Headers],[BEGINNING BALANCE]])-1)),"")</f>
        <v/>
      </c>
      <c r="E342" s="14" t="str">
        <f ca="1">IF(PaymentSchedule[[#This Row],[PMT NO]]&lt;&gt;"",ScheduledPayment,"")</f>
        <v/>
      </c>
      <c r="F34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4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42" s="14" t="str">
        <f ca="1">IF(PaymentSchedule[[#This Row],[PMT NO]]&lt;&gt;"",PaymentSchedule[[#This Row],[TOTAL PAYMENT]]-PaymentSchedule[[#This Row],[INTEREST]],"")</f>
        <v/>
      </c>
      <c r="I342" s="14" t="str">
        <f ca="1">IF(PaymentSchedule[[#This Row],[PMT NO]]&lt;&gt;"",PaymentSchedule[[#This Row],[BEGINNING BALANCE]]*(InterestRate/PaymentsPerYear),"")</f>
        <v/>
      </c>
      <c r="J342" s="14" t="str">
        <f ca="1">IF(PaymentSchedule[[#This Row],[PMT NO]]&lt;&gt;"",IF(PaymentSchedule[[#This Row],[SCHEDULED PAYMENT]]+PaymentSchedule[[#This Row],[EXTRA PAYMENT]]&lt;=PaymentSchedule[[#This Row],[BEGINNING BALANCE]],PaymentSchedule[[#This Row],[BEGINNING BALANCE]]-PaymentSchedule[[#This Row],[PRINCIPAL]],0),"")</f>
        <v/>
      </c>
      <c r="K342" s="14" t="str">
        <f ca="1">IF(PaymentSchedule[[#This Row],[PMT NO]]&lt;&gt;"",SUM(INDEX(PaymentSchedule[INTEREST],1,1):PaymentSchedule[[#This Row],[INTEREST]]),"")</f>
        <v/>
      </c>
      <c r="L342" s="25">
        <f t="shared" si="16"/>
        <v>0</v>
      </c>
      <c r="M342" s="25">
        <f t="shared" si="17"/>
        <v>0</v>
      </c>
      <c r="N342" s="25">
        <f t="shared" si="18"/>
        <v>0</v>
      </c>
      <c r="O342" s="25" t="e">
        <f ca="1">PaymentSchedule[[#This Row],[HOA]]+PaymentSchedule[[#This Row],[TAXES]]+PaymentSchedule[[#This Row],[INSURANCE]]+PaymentSchedule[[#This Row],[TOTAL PAYMENT]]</f>
        <v>#VALUE!</v>
      </c>
      <c r="P342" s="25" t="e">
        <f ca="1">P341+PaymentSchedule[[#This Row],[TOTAL MONTHLY PAYMENTS]]</f>
        <v>#VALUE!</v>
      </c>
    </row>
    <row r="343" spans="2:16">
      <c r="B343" s="10" t="str">
        <f ca="1">IF(LoanIsGood,IF(ROW()-ROW(PaymentSchedule[[#Headers],[PMT NO]])&gt;ScheduledNumberOfPayments,"",ROW()-ROW(PaymentSchedule[[#Headers],[PMT NO]])),"")</f>
        <v/>
      </c>
      <c r="C343" s="12" t="str">
        <f ca="1">IF(PaymentSchedule[[#This Row],[PMT NO]]&lt;&gt;"",EOMONTH(LoanStartDate,ROW(PaymentSchedule[[#This Row],[PMT NO]])-ROW(PaymentSchedule[[#Headers],[PMT NO]])-2)+DAY(LoanStartDate),"")</f>
        <v/>
      </c>
      <c r="D343" s="14" t="str">
        <f ca="1">IF(PaymentSchedule[[#This Row],[PMT NO]]&lt;&gt;"",IF(ROW()-ROW(PaymentSchedule[[#Headers],[BEGINNING BALANCE]])=1,LoanAmount,INDEX(PaymentSchedule[ENDING BALANCE],ROW()-ROW(PaymentSchedule[[#Headers],[BEGINNING BALANCE]])-1)),"")</f>
        <v/>
      </c>
      <c r="E343" s="14" t="str">
        <f ca="1">IF(PaymentSchedule[[#This Row],[PMT NO]]&lt;&gt;"",ScheduledPayment,"")</f>
        <v/>
      </c>
      <c r="F34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4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43" s="14" t="str">
        <f ca="1">IF(PaymentSchedule[[#This Row],[PMT NO]]&lt;&gt;"",PaymentSchedule[[#This Row],[TOTAL PAYMENT]]-PaymentSchedule[[#This Row],[INTEREST]],"")</f>
        <v/>
      </c>
      <c r="I343" s="14" t="str">
        <f ca="1">IF(PaymentSchedule[[#This Row],[PMT NO]]&lt;&gt;"",PaymentSchedule[[#This Row],[BEGINNING BALANCE]]*(InterestRate/PaymentsPerYear),"")</f>
        <v/>
      </c>
      <c r="J343" s="14" t="str">
        <f ca="1">IF(PaymentSchedule[[#This Row],[PMT NO]]&lt;&gt;"",IF(PaymentSchedule[[#This Row],[SCHEDULED PAYMENT]]+PaymentSchedule[[#This Row],[EXTRA PAYMENT]]&lt;=PaymentSchedule[[#This Row],[BEGINNING BALANCE]],PaymentSchedule[[#This Row],[BEGINNING BALANCE]]-PaymentSchedule[[#This Row],[PRINCIPAL]],0),"")</f>
        <v/>
      </c>
      <c r="K343" s="14" t="str">
        <f ca="1">IF(PaymentSchedule[[#This Row],[PMT NO]]&lt;&gt;"",SUM(INDEX(PaymentSchedule[INTEREST],1,1):PaymentSchedule[[#This Row],[INTEREST]]),"")</f>
        <v/>
      </c>
      <c r="L343" s="25">
        <f t="shared" si="16"/>
        <v>0</v>
      </c>
      <c r="M343" s="25">
        <f t="shared" si="17"/>
        <v>0</v>
      </c>
      <c r="N343" s="25">
        <f t="shared" si="18"/>
        <v>0</v>
      </c>
      <c r="O343" s="25" t="e">
        <f ca="1">PaymentSchedule[[#This Row],[HOA]]+PaymentSchedule[[#This Row],[TAXES]]+PaymentSchedule[[#This Row],[INSURANCE]]+PaymentSchedule[[#This Row],[TOTAL PAYMENT]]</f>
        <v>#VALUE!</v>
      </c>
      <c r="P343" s="25" t="e">
        <f ca="1">P342+PaymentSchedule[[#This Row],[TOTAL MONTHLY PAYMENTS]]</f>
        <v>#VALUE!</v>
      </c>
    </row>
    <row r="344" spans="2:16">
      <c r="B344" s="10" t="str">
        <f ca="1">IF(LoanIsGood,IF(ROW()-ROW(PaymentSchedule[[#Headers],[PMT NO]])&gt;ScheduledNumberOfPayments,"",ROW()-ROW(PaymentSchedule[[#Headers],[PMT NO]])),"")</f>
        <v/>
      </c>
      <c r="C344" s="12" t="str">
        <f ca="1">IF(PaymentSchedule[[#This Row],[PMT NO]]&lt;&gt;"",EOMONTH(LoanStartDate,ROW(PaymentSchedule[[#This Row],[PMT NO]])-ROW(PaymentSchedule[[#Headers],[PMT NO]])-2)+DAY(LoanStartDate),"")</f>
        <v/>
      </c>
      <c r="D344" s="14" t="str">
        <f ca="1">IF(PaymentSchedule[[#This Row],[PMT NO]]&lt;&gt;"",IF(ROW()-ROW(PaymentSchedule[[#Headers],[BEGINNING BALANCE]])=1,LoanAmount,INDEX(PaymentSchedule[ENDING BALANCE],ROW()-ROW(PaymentSchedule[[#Headers],[BEGINNING BALANCE]])-1)),"")</f>
        <v/>
      </c>
      <c r="E344" s="14" t="str">
        <f ca="1">IF(PaymentSchedule[[#This Row],[PMT NO]]&lt;&gt;"",ScheduledPayment,"")</f>
        <v/>
      </c>
      <c r="F34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4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44" s="14" t="str">
        <f ca="1">IF(PaymentSchedule[[#This Row],[PMT NO]]&lt;&gt;"",PaymentSchedule[[#This Row],[TOTAL PAYMENT]]-PaymentSchedule[[#This Row],[INTEREST]],"")</f>
        <v/>
      </c>
      <c r="I344" s="14" t="str">
        <f ca="1">IF(PaymentSchedule[[#This Row],[PMT NO]]&lt;&gt;"",PaymentSchedule[[#This Row],[BEGINNING BALANCE]]*(InterestRate/PaymentsPerYear),"")</f>
        <v/>
      </c>
      <c r="J344" s="14" t="str">
        <f ca="1">IF(PaymentSchedule[[#This Row],[PMT NO]]&lt;&gt;"",IF(PaymentSchedule[[#This Row],[SCHEDULED PAYMENT]]+PaymentSchedule[[#This Row],[EXTRA PAYMENT]]&lt;=PaymentSchedule[[#This Row],[BEGINNING BALANCE]],PaymentSchedule[[#This Row],[BEGINNING BALANCE]]-PaymentSchedule[[#This Row],[PRINCIPAL]],0),"")</f>
        <v/>
      </c>
      <c r="K344" s="14" t="str">
        <f ca="1">IF(PaymentSchedule[[#This Row],[PMT NO]]&lt;&gt;"",SUM(INDEX(PaymentSchedule[INTEREST],1,1):PaymentSchedule[[#This Row],[INTEREST]]),"")</f>
        <v/>
      </c>
      <c r="L344" s="25">
        <f t="shared" si="16"/>
        <v>0</v>
      </c>
      <c r="M344" s="25">
        <f t="shared" si="17"/>
        <v>0</v>
      </c>
      <c r="N344" s="25">
        <f t="shared" si="18"/>
        <v>0</v>
      </c>
      <c r="O344" s="25" t="e">
        <f ca="1">PaymentSchedule[[#This Row],[HOA]]+PaymentSchedule[[#This Row],[TAXES]]+PaymentSchedule[[#This Row],[INSURANCE]]+PaymentSchedule[[#This Row],[TOTAL PAYMENT]]</f>
        <v>#VALUE!</v>
      </c>
      <c r="P344" s="25" t="e">
        <f ca="1">P343+PaymentSchedule[[#This Row],[TOTAL MONTHLY PAYMENTS]]</f>
        <v>#VALUE!</v>
      </c>
    </row>
    <row r="345" spans="2:16">
      <c r="B345" s="10" t="str">
        <f ca="1">IF(LoanIsGood,IF(ROW()-ROW(PaymentSchedule[[#Headers],[PMT NO]])&gt;ScheduledNumberOfPayments,"",ROW()-ROW(PaymentSchedule[[#Headers],[PMT NO]])),"")</f>
        <v/>
      </c>
      <c r="C345" s="12" t="str">
        <f ca="1">IF(PaymentSchedule[[#This Row],[PMT NO]]&lt;&gt;"",EOMONTH(LoanStartDate,ROW(PaymentSchedule[[#This Row],[PMT NO]])-ROW(PaymentSchedule[[#Headers],[PMT NO]])-2)+DAY(LoanStartDate),"")</f>
        <v/>
      </c>
      <c r="D345" s="14" t="str">
        <f ca="1">IF(PaymentSchedule[[#This Row],[PMT NO]]&lt;&gt;"",IF(ROW()-ROW(PaymentSchedule[[#Headers],[BEGINNING BALANCE]])=1,LoanAmount,INDEX(PaymentSchedule[ENDING BALANCE],ROW()-ROW(PaymentSchedule[[#Headers],[BEGINNING BALANCE]])-1)),"")</f>
        <v/>
      </c>
      <c r="E345" s="14" t="str">
        <f ca="1">IF(PaymentSchedule[[#This Row],[PMT NO]]&lt;&gt;"",ScheduledPayment,"")</f>
        <v/>
      </c>
      <c r="F34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4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45" s="14" t="str">
        <f ca="1">IF(PaymentSchedule[[#This Row],[PMT NO]]&lt;&gt;"",PaymentSchedule[[#This Row],[TOTAL PAYMENT]]-PaymentSchedule[[#This Row],[INTEREST]],"")</f>
        <v/>
      </c>
      <c r="I345" s="14" t="str">
        <f ca="1">IF(PaymentSchedule[[#This Row],[PMT NO]]&lt;&gt;"",PaymentSchedule[[#This Row],[BEGINNING BALANCE]]*(InterestRate/PaymentsPerYear),"")</f>
        <v/>
      </c>
      <c r="J345" s="14" t="str">
        <f ca="1">IF(PaymentSchedule[[#This Row],[PMT NO]]&lt;&gt;"",IF(PaymentSchedule[[#This Row],[SCHEDULED PAYMENT]]+PaymentSchedule[[#This Row],[EXTRA PAYMENT]]&lt;=PaymentSchedule[[#This Row],[BEGINNING BALANCE]],PaymentSchedule[[#This Row],[BEGINNING BALANCE]]-PaymentSchedule[[#This Row],[PRINCIPAL]],0),"")</f>
        <v/>
      </c>
      <c r="K345" s="14" t="str">
        <f ca="1">IF(PaymentSchedule[[#This Row],[PMT NO]]&lt;&gt;"",SUM(INDEX(PaymentSchedule[INTEREST],1,1):PaymentSchedule[[#This Row],[INTEREST]]),"")</f>
        <v/>
      </c>
      <c r="L345" s="25">
        <f t="shared" si="16"/>
        <v>0</v>
      </c>
      <c r="M345" s="25">
        <f t="shared" si="17"/>
        <v>0</v>
      </c>
      <c r="N345" s="25">
        <f t="shared" si="18"/>
        <v>0</v>
      </c>
      <c r="O345" s="25" t="e">
        <f ca="1">PaymentSchedule[[#This Row],[HOA]]+PaymentSchedule[[#This Row],[TAXES]]+PaymentSchedule[[#This Row],[INSURANCE]]+PaymentSchedule[[#This Row],[TOTAL PAYMENT]]</f>
        <v>#VALUE!</v>
      </c>
      <c r="P345" s="25" t="e">
        <f ca="1">P344+PaymentSchedule[[#This Row],[TOTAL MONTHLY PAYMENTS]]</f>
        <v>#VALUE!</v>
      </c>
    </row>
    <row r="346" spans="2:16">
      <c r="B346" s="10" t="str">
        <f ca="1">IF(LoanIsGood,IF(ROW()-ROW(PaymentSchedule[[#Headers],[PMT NO]])&gt;ScheduledNumberOfPayments,"",ROW()-ROW(PaymentSchedule[[#Headers],[PMT NO]])),"")</f>
        <v/>
      </c>
      <c r="C346" s="12" t="str">
        <f ca="1">IF(PaymentSchedule[[#This Row],[PMT NO]]&lt;&gt;"",EOMONTH(LoanStartDate,ROW(PaymentSchedule[[#This Row],[PMT NO]])-ROW(PaymentSchedule[[#Headers],[PMT NO]])-2)+DAY(LoanStartDate),"")</f>
        <v/>
      </c>
      <c r="D346" s="14" t="str">
        <f ca="1">IF(PaymentSchedule[[#This Row],[PMT NO]]&lt;&gt;"",IF(ROW()-ROW(PaymentSchedule[[#Headers],[BEGINNING BALANCE]])=1,LoanAmount,INDEX(PaymentSchedule[ENDING BALANCE],ROW()-ROW(PaymentSchedule[[#Headers],[BEGINNING BALANCE]])-1)),"")</f>
        <v/>
      </c>
      <c r="E346" s="14" t="str">
        <f ca="1">IF(PaymentSchedule[[#This Row],[PMT NO]]&lt;&gt;"",ScheduledPayment,"")</f>
        <v/>
      </c>
      <c r="F34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4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46" s="14" t="str">
        <f ca="1">IF(PaymentSchedule[[#This Row],[PMT NO]]&lt;&gt;"",PaymentSchedule[[#This Row],[TOTAL PAYMENT]]-PaymentSchedule[[#This Row],[INTEREST]],"")</f>
        <v/>
      </c>
      <c r="I346" s="14" t="str">
        <f ca="1">IF(PaymentSchedule[[#This Row],[PMT NO]]&lt;&gt;"",PaymentSchedule[[#This Row],[BEGINNING BALANCE]]*(InterestRate/PaymentsPerYear),"")</f>
        <v/>
      </c>
      <c r="J346" s="14" t="str">
        <f ca="1">IF(PaymentSchedule[[#This Row],[PMT NO]]&lt;&gt;"",IF(PaymentSchedule[[#This Row],[SCHEDULED PAYMENT]]+PaymentSchedule[[#This Row],[EXTRA PAYMENT]]&lt;=PaymentSchedule[[#This Row],[BEGINNING BALANCE]],PaymentSchedule[[#This Row],[BEGINNING BALANCE]]-PaymentSchedule[[#This Row],[PRINCIPAL]],0),"")</f>
        <v/>
      </c>
      <c r="K346" s="14" t="str">
        <f ca="1">IF(PaymentSchedule[[#This Row],[PMT NO]]&lt;&gt;"",SUM(INDEX(PaymentSchedule[INTEREST],1,1):PaymentSchedule[[#This Row],[INTEREST]]),"")</f>
        <v/>
      </c>
      <c r="L346" s="25">
        <f t="shared" si="16"/>
        <v>0</v>
      </c>
      <c r="M346" s="25">
        <f t="shared" si="17"/>
        <v>0</v>
      </c>
      <c r="N346" s="25">
        <f t="shared" si="18"/>
        <v>0</v>
      </c>
      <c r="O346" s="25" t="e">
        <f ca="1">PaymentSchedule[[#This Row],[HOA]]+PaymentSchedule[[#This Row],[TAXES]]+PaymentSchedule[[#This Row],[INSURANCE]]+PaymentSchedule[[#This Row],[TOTAL PAYMENT]]</f>
        <v>#VALUE!</v>
      </c>
      <c r="P346" s="25" t="e">
        <f ca="1">P345+PaymentSchedule[[#This Row],[TOTAL MONTHLY PAYMENTS]]</f>
        <v>#VALUE!</v>
      </c>
    </row>
    <row r="347" spans="2:16">
      <c r="B347" s="10" t="str">
        <f ca="1">IF(LoanIsGood,IF(ROW()-ROW(PaymentSchedule[[#Headers],[PMT NO]])&gt;ScheduledNumberOfPayments,"",ROW()-ROW(PaymentSchedule[[#Headers],[PMT NO]])),"")</f>
        <v/>
      </c>
      <c r="C347" s="12" t="str">
        <f ca="1">IF(PaymentSchedule[[#This Row],[PMT NO]]&lt;&gt;"",EOMONTH(LoanStartDate,ROW(PaymentSchedule[[#This Row],[PMT NO]])-ROW(PaymentSchedule[[#Headers],[PMT NO]])-2)+DAY(LoanStartDate),"")</f>
        <v/>
      </c>
      <c r="D347" s="14" t="str">
        <f ca="1">IF(PaymentSchedule[[#This Row],[PMT NO]]&lt;&gt;"",IF(ROW()-ROW(PaymentSchedule[[#Headers],[BEGINNING BALANCE]])=1,LoanAmount,INDEX(PaymentSchedule[ENDING BALANCE],ROW()-ROW(PaymentSchedule[[#Headers],[BEGINNING BALANCE]])-1)),"")</f>
        <v/>
      </c>
      <c r="E347" s="14" t="str">
        <f ca="1">IF(PaymentSchedule[[#This Row],[PMT NO]]&lt;&gt;"",ScheduledPayment,"")</f>
        <v/>
      </c>
      <c r="F34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4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47" s="14" t="str">
        <f ca="1">IF(PaymentSchedule[[#This Row],[PMT NO]]&lt;&gt;"",PaymentSchedule[[#This Row],[TOTAL PAYMENT]]-PaymentSchedule[[#This Row],[INTEREST]],"")</f>
        <v/>
      </c>
      <c r="I347" s="14" t="str">
        <f ca="1">IF(PaymentSchedule[[#This Row],[PMT NO]]&lt;&gt;"",PaymentSchedule[[#This Row],[BEGINNING BALANCE]]*(InterestRate/PaymentsPerYear),"")</f>
        <v/>
      </c>
      <c r="J347" s="14" t="str">
        <f ca="1">IF(PaymentSchedule[[#This Row],[PMT NO]]&lt;&gt;"",IF(PaymentSchedule[[#This Row],[SCHEDULED PAYMENT]]+PaymentSchedule[[#This Row],[EXTRA PAYMENT]]&lt;=PaymentSchedule[[#This Row],[BEGINNING BALANCE]],PaymentSchedule[[#This Row],[BEGINNING BALANCE]]-PaymentSchedule[[#This Row],[PRINCIPAL]],0),"")</f>
        <v/>
      </c>
      <c r="K347" s="14" t="str">
        <f ca="1">IF(PaymentSchedule[[#This Row],[PMT NO]]&lt;&gt;"",SUM(INDEX(PaymentSchedule[INTEREST],1,1):PaymentSchedule[[#This Row],[INTEREST]]),"")</f>
        <v/>
      </c>
      <c r="L347" s="25">
        <f t="shared" si="16"/>
        <v>0</v>
      </c>
      <c r="M347" s="25">
        <f t="shared" si="17"/>
        <v>0</v>
      </c>
      <c r="N347" s="25">
        <f t="shared" si="18"/>
        <v>0</v>
      </c>
      <c r="O347" s="25" t="e">
        <f ca="1">PaymentSchedule[[#This Row],[HOA]]+PaymentSchedule[[#This Row],[TAXES]]+PaymentSchedule[[#This Row],[INSURANCE]]+PaymentSchedule[[#This Row],[TOTAL PAYMENT]]</f>
        <v>#VALUE!</v>
      </c>
      <c r="P347" s="25" t="e">
        <f ca="1">P346+PaymentSchedule[[#This Row],[TOTAL MONTHLY PAYMENTS]]</f>
        <v>#VALUE!</v>
      </c>
    </row>
    <row r="348" spans="2:16">
      <c r="B348" s="10" t="str">
        <f ca="1">IF(LoanIsGood,IF(ROW()-ROW(PaymentSchedule[[#Headers],[PMT NO]])&gt;ScheduledNumberOfPayments,"",ROW()-ROW(PaymentSchedule[[#Headers],[PMT NO]])),"")</f>
        <v/>
      </c>
      <c r="C348" s="12" t="str">
        <f ca="1">IF(PaymentSchedule[[#This Row],[PMT NO]]&lt;&gt;"",EOMONTH(LoanStartDate,ROW(PaymentSchedule[[#This Row],[PMT NO]])-ROW(PaymentSchedule[[#Headers],[PMT NO]])-2)+DAY(LoanStartDate),"")</f>
        <v/>
      </c>
      <c r="D348" s="14" t="str">
        <f ca="1">IF(PaymentSchedule[[#This Row],[PMT NO]]&lt;&gt;"",IF(ROW()-ROW(PaymentSchedule[[#Headers],[BEGINNING BALANCE]])=1,LoanAmount,INDEX(PaymentSchedule[ENDING BALANCE],ROW()-ROW(PaymentSchedule[[#Headers],[BEGINNING BALANCE]])-1)),"")</f>
        <v/>
      </c>
      <c r="E348" s="14" t="str">
        <f ca="1">IF(PaymentSchedule[[#This Row],[PMT NO]]&lt;&gt;"",ScheduledPayment,"")</f>
        <v/>
      </c>
      <c r="F34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4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48" s="14" t="str">
        <f ca="1">IF(PaymentSchedule[[#This Row],[PMT NO]]&lt;&gt;"",PaymentSchedule[[#This Row],[TOTAL PAYMENT]]-PaymentSchedule[[#This Row],[INTEREST]],"")</f>
        <v/>
      </c>
      <c r="I348" s="14" t="str">
        <f ca="1">IF(PaymentSchedule[[#This Row],[PMT NO]]&lt;&gt;"",PaymentSchedule[[#This Row],[BEGINNING BALANCE]]*(InterestRate/PaymentsPerYear),"")</f>
        <v/>
      </c>
      <c r="J348" s="14" t="str">
        <f ca="1">IF(PaymentSchedule[[#This Row],[PMT NO]]&lt;&gt;"",IF(PaymentSchedule[[#This Row],[SCHEDULED PAYMENT]]+PaymentSchedule[[#This Row],[EXTRA PAYMENT]]&lt;=PaymentSchedule[[#This Row],[BEGINNING BALANCE]],PaymentSchedule[[#This Row],[BEGINNING BALANCE]]-PaymentSchedule[[#This Row],[PRINCIPAL]],0),"")</f>
        <v/>
      </c>
      <c r="K348" s="14" t="str">
        <f ca="1">IF(PaymentSchedule[[#This Row],[PMT NO]]&lt;&gt;"",SUM(INDEX(PaymentSchedule[INTEREST],1,1):PaymentSchedule[[#This Row],[INTEREST]]),"")</f>
        <v/>
      </c>
      <c r="L348" s="25">
        <f t="shared" si="16"/>
        <v>0</v>
      </c>
      <c r="M348" s="25">
        <f t="shared" si="17"/>
        <v>0</v>
      </c>
      <c r="N348" s="25">
        <f t="shared" si="18"/>
        <v>0</v>
      </c>
      <c r="O348" s="25" t="e">
        <f ca="1">PaymentSchedule[[#This Row],[HOA]]+PaymentSchedule[[#This Row],[TAXES]]+PaymentSchedule[[#This Row],[INSURANCE]]+PaymentSchedule[[#This Row],[TOTAL PAYMENT]]</f>
        <v>#VALUE!</v>
      </c>
      <c r="P348" s="25" t="e">
        <f ca="1">P347+PaymentSchedule[[#This Row],[TOTAL MONTHLY PAYMENTS]]</f>
        <v>#VALUE!</v>
      </c>
    </row>
    <row r="349" spans="2:16">
      <c r="B349" s="10" t="str">
        <f ca="1">IF(LoanIsGood,IF(ROW()-ROW(PaymentSchedule[[#Headers],[PMT NO]])&gt;ScheduledNumberOfPayments,"",ROW()-ROW(PaymentSchedule[[#Headers],[PMT NO]])),"")</f>
        <v/>
      </c>
      <c r="C349" s="12" t="str">
        <f ca="1">IF(PaymentSchedule[[#This Row],[PMT NO]]&lt;&gt;"",EOMONTH(LoanStartDate,ROW(PaymentSchedule[[#This Row],[PMT NO]])-ROW(PaymentSchedule[[#Headers],[PMT NO]])-2)+DAY(LoanStartDate),"")</f>
        <v/>
      </c>
      <c r="D349" s="14" t="str">
        <f ca="1">IF(PaymentSchedule[[#This Row],[PMT NO]]&lt;&gt;"",IF(ROW()-ROW(PaymentSchedule[[#Headers],[BEGINNING BALANCE]])=1,LoanAmount,INDEX(PaymentSchedule[ENDING BALANCE],ROW()-ROW(PaymentSchedule[[#Headers],[BEGINNING BALANCE]])-1)),"")</f>
        <v/>
      </c>
      <c r="E349" s="14" t="str">
        <f ca="1">IF(PaymentSchedule[[#This Row],[PMT NO]]&lt;&gt;"",ScheduledPayment,"")</f>
        <v/>
      </c>
      <c r="F34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4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49" s="14" t="str">
        <f ca="1">IF(PaymentSchedule[[#This Row],[PMT NO]]&lt;&gt;"",PaymentSchedule[[#This Row],[TOTAL PAYMENT]]-PaymentSchedule[[#This Row],[INTEREST]],"")</f>
        <v/>
      </c>
      <c r="I349" s="14" t="str">
        <f ca="1">IF(PaymentSchedule[[#This Row],[PMT NO]]&lt;&gt;"",PaymentSchedule[[#This Row],[BEGINNING BALANCE]]*(InterestRate/PaymentsPerYear),"")</f>
        <v/>
      </c>
      <c r="J349" s="14" t="str">
        <f ca="1">IF(PaymentSchedule[[#This Row],[PMT NO]]&lt;&gt;"",IF(PaymentSchedule[[#This Row],[SCHEDULED PAYMENT]]+PaymentSchedule[[#This Row],[EXTRA PAYMENT]]&lt;=PaymentSchedule[[#This Row],[BEGINNING BALANCE]],PaymentSchedule[[#This Row],[BEGINNING BALANCE]]-PaymentSchedule[[#This Row],[PRINCIPAL]],0),"")</f>
        <v/>
      </c>
      <c r="K349" s="14" t="str">
        <f ca="1">IF(PaymentSchedule[[#This Row],[PMT NO]]&lt;&gt;"",SUM(INDEX(PaymentSchedule[INTEREST],1,1):PaymentSchedule[[#This Row],[INTEREST]]),"")</f>
        <v/>
      </c>
      <c r="L349" s="25">
        <f t="shared" si="16"/>
        <v>0</v>
      </c>
      <c r="M349" s="25">
        <f t="shared" si="17"/>
        <v>0</v>
      </c>
      <c r="N349" s="25">
        <f t="shared" si="18"/>
        <v>0</v>
      </c>
      <c r="O349" s="25" t="e">
        <f ca="1">PaymentSchedule[[#This Row],[HOA]]+PaymentSchedule[[#This Row],[TAXES]]+PaymentSchedule[[#This Row],[INSURANCE]]+PaymentSchedule[[#This Row],[TOTAL PAYMENT]]</f>
        <v>#VALUE!</v>
      </c>
      <c r="P349" s="25" t="e">
        <f ca="1">P348+PaymentSchedule[[#This Row],[TOTAL MONTHLY PAYMENTS]]</f>
        <v>#VALUE!</v>
      </c>
    </row>
    <row r="350" spans="2:16">
      <c r="B350" s="10" t="str">
        <f ca="1">IF(LoanIsGood,IF(ROW()-ROW(PaymentSchedule[[#Headers],[PMT NO]])&gt;ScheduledNumberOfPayments,"",ROW()-ROW(PaymentSchedule[[#Headers],[PMT NO]])),"")</f>
        <v/>
      </c>
      <c r="C350" s="12" t="str">
        <f ca="1">IF(PaymentSchedule[[#This Row],[PMT NO]]&lt;&gt;"",EOMONTH(LoanStartDate,ROW(PaymentSchedule[[#This Row],[PMT NO]])-ROW(PaymentSchedule[[#Headers],[PMT NO]])-2)+DAY(LoanStartDate),"")</f>
        <v/>
      </c>
      <c r="D350" s="14" t="str">
        <f ca="1">IF(PaymentSchedule[[#This Row],[PMT NO]]&lt;&gt;"",IF(ROW()-ROW(PaymentSchedule[[#Headers],[BEGINNING BALANCE]])=1,LoanAmount,INDEX(PaymentSchedule[ENDING BALANCE],ROW()-ROW(PaymentSchedule[[#Headers],[BEGINNING BALANCE]])-1)),"")</f>
        <v/>
      </c>
      <c r="E350" s="14" t="str">
        <f ca="1">IF(PaymentSchedule[[#This Row],[PMT NO]]&lt;&gt;"",ScheduledPayment,"")</f>
        <v/>
      </c>
      <c r="F35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5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50" s="14" t="str">
        <f ca="1">IF(PaymentSchedule[[#This Row],[PMT NO]]&lt;&gt;"",PaymentSchedule[[#This Row],[TOTAL PAYMENT]]-PaymentSchedule[[#This Row],[INTEREST]],"")</f>
        <v/>
      </c>
      <c r="I350" s="14" t="str">
        <f ca="1">IF(PaymentSchedule[[#This Row],[PMT NO]]&lt;&gt;"",PaymentSchedule[[#This Row],[BEGINNING BALANCE]]*(InterestRate/PaymentsPerYear),"")</f>
        <v/>
      </c>
      <c r="J350" s="14" t="str">
        <f ca="1">IF(PaymentSchedule[[#This Row],[PMT NO]]&lt;&gt;"",IF(PaymentSchedule[[#This Row],[SCHEDULED PAYMENT]]+PaymentSchedule[[#This Row],[EXTRA PAYMENT]]&lt;=PaymentSchedule[[#This Row],[BEGINNING BALANCE]],PaymentSchedule[[#This Row],[BEGINNING BALANCE]]-PaymentSchedule[[#This Row],[PRINCIPAL]],0),"")</f>
        <v/>
      </c>
      <c r="K350" s="14" t="str">
        <f ca="1">IF(PaymentSchedule[[#This Row],[PMT NO]]&lt;&gt;"",SUM(INDEX(PaymentSchedule[INTEREST],1,1):PaymentSchedule[[#This Row],[INTEREST]]),"")</f>
        <v/>
      </c>
      <c r="L350" s="25">
        <f t="shared" si="16"/>
        <v>0</v>
      </c>
      <c r="M350" s="25">
        <f t="shared" si="17"/>
        <v>0</v>
      </c>
      <c r="N350" s="25">
        <f t="shared" si="18"/>
        <v>0</v>
      </c>
      <c r="O350" s="25" t="e">
        <f ca="1">PaymentSchedule[[#This Row],[HOA]]+PaymentSchedule[[#This Row],[TAXES]]+PaymentSchedule[[#This Row],[INSURANCE]]+PaymentSchedule[[#This Row],[TOTAL PAYMENT]]</f>
        <v>#VALUE!</v>
      </c>
      <c r="P350" s="25" t="e">
        <f ca="1">P349+PaymentSchedule[[#This Row],[TOTAL MONTHLY PAYMENTS]]</f>
        <v>#VALUE!</v>
      </c>
    </row>
    <row r="351" spans="2:16">
      <c r="B351" s="10" t="str">
        <f ca="1">IF(LoanIsGood,IF(ROW()-ROW(PaymentSchedule[[#Headers],[PMT NO]])&gt;ScheduledNumberOfPayments,"",ROW()-ROW(PaymentSchedule[[#Headers],[PMT NO]])),"")</f>
        <v/>
      </c>
      <c r="C351" s="12" t="str">
        <f ca="1">IF(PaymentSchedule[[#This Row],[PMT NO]]&lt;&gt;"",EOMONTH(LoanStartDate,ROW(PaymentSchedule[[#This Row],[PMT NO]])-ROW(PaymentSchedule[[#Headers],[PMT NO]])-2)+DAY(LoanStartDate),"")</f>
        <v/>
      </c>
      <c r="D351" s="14" t="str">
        <f ca="1">IF(PaymentSchedule[[#This Row],[PMT NO]]&lt;&gt;"",IF(ROW()-ROW(PaymentSchedule[[#Headers],[BEGINNING BALANCE]])=1,LoanAmount,INDEX(PaymentSchedule[ENDING BALANCE],ROW()-ROW(PaymentSchedule[[#Headers],[BEGINNING BALANCE]])-1)),"")</f>
        <v/>
      </c>
      <c r="E351" s="14" t="str">
        <f ca="1">IF(PaymentSchedule[[#This Row],[PMT NO]]&lt;&gt;"",ScheduledPayment,"")</f>
        <v/>
      </c>
      <c r="F35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5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51" s="14" t="str">
        <f ca="1">IF(PaymentSchedule[[#This Row],[PMT NO]]&lt;&gt;"",PaymentSchedule[[#This Row],[TOTAL PAYMENT]]-PaymentSchedule[[#This Row],[INTEREST]],"")</f>
        <v/>
      </c>
      <c r="I351" s="14" t="str">
        <f ca="1">IF(PaymentSchedule[[#This Row],[PMT NO]]&lt;&gt;"",PaymentSchedule[[#This Row],[BEGINNING BALANCE]]*(InterestRate/PaymentsPerYear),"")</f>
        <v/>
      </c>
      <c r="J351" s="14" t="str">
        <f ca="1">IF(PaymentSchedule[[#This Row],[PMT NO]]&lt;&gt;"",IF(PaymentSchedule[[#This Row],[SCHEDULED PAYMENT]]+PaymentSchedule[[#This Row],[EXTRA PAYMENT]]&lt;=PaymentSchedule[[#This Row],[BEGINNING BALANCE]],PaymentSchedule[[#This Row],[BEGINNING BALANCE]]-PaymentSchedule[[#This Row],[PRINCIPAL]],0),"")</f>
        <v/>
      </c>
      <c r="K351" s="14" t="str">
        <f ca="1">IF(PaymentSchedule[[#This Row],[PMT NO]]&lt;&gt;"",SUM(INDEX(PaymentSchedule[INTEREST],1,1):PaymentSchedule[[#This Row],[INTEREST]]),"")</f>
        <v/>
      </c>
      <c r="L351" s="25">
        <f t="shared" si="16"/>
        <v>0</v>
      </c>
      <c r="M351" s="25">
        <f t="shared" si="17"/>
        <v>0</v>
      </c>
      <c r="N351" s="25">
        <f t="shared" si="18"/>
        <v>0</v>
      </c>
      <c r="O351" s="25" t="e">
        <f ca="1">PaymentSchedule[[#This Row],[HOA]]+PaymentSchedule[[#This Row],[TAXES]]+PaymentSchedule[[#This Row],[INSURANCE]]+PaymentSchedule[[#This Row],[TOTAL PAYMENT]]</f>
        <v>#VALUE!</v>
      </c>
      <c r="P351" s="25" t="e">
        <f ca="1">P350+PaymentSchedule[[#This Row],[TOTAL MONTHLY PAYMENTS]]</f>
        <v>#VALUE!</v>
      </c>
    </row>
    <row r="352" spans="2:16">
      <c r="B352" s="10" t="str">
        <f ca="1">IF(LoanIsGood,IF(ROW()-ROW(PaymentSchedule[[#Headers],[PMT NO]])&gt;ScheduledNumberOfPayments,"",ROW()-ROW(PaymentSchedule[[#Headers],[PMT NO]])),"")</f>
        <v/>
      </c>
      <c r="C352" s="12" t="str">
        <f ca="1">IF(PaymentSchedule[[#This Row],[PMT NO]]&lt;&gt;"",EOMONTH(LoanStartDate,ROW(PaymentSchedule[[#This Row],[PMT NO]])-ROW(PaymentSchedule[[#Headers],[PMT NO]])-2)+DAY(LoanStartDate),"")</f>
        <v/>
      </c>
      <c r="D352" s="14" t="str">
        <f ca="1">IF(PaymentSchedule[[#This Row],[PMT NO]]&lt;&gt;"",IF(ROW()-ROW(PaymentSchedule[[#Headers],[BEGINNING BALANCE]])=1,LoanAmount,INDEX(PaymentSchedule[ENDING BALANCE],ROW()-ROW(PaymentSchedule[[#Headers],[BEGINNING BALANCE]])-1)),"")</f>
        <v/>
      </c>
      <c r="E352" s="14" t="str">
        <f ca="1">IF(PaymentSchedule[[#This Row],[PMT NO]]&lt;&gt;"",ScheduledPayment,"")</f>
        <v/>
      </c>
      <c r="F35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5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52" s="14" t="str">
        <f ca="1">IF(PaymentSchedule[[#This Row],[PMT NO]]&lt;&gt;"",PaymentSchedule[[#This Row],[TOTAL PAYMENT]]-PaymentSchedule[[#This Row],[INTEREST]],"")</f>
        <v/>
      </c>
      <c r="I352" s="14" t="str">
        <f ca="1">IF(PaymentSchedule[[#This Row],[PMT NO]]&lt;&gt;"",PaymentSchedule[[#This Row],[BEGINNING BALANCE]]*(InterestRate/PaymentsPerYear),"")</f>
        <v/>
      </c>
      <c r="J352" s="14" t="str">
        <f ca="1">IF(PaymentSchedule[[#This Row],[PMT NO]]&lt;&gt;"",IF(PaymentSchedule[[#This Row],[SCHEDULED PAYMENT]]+PaymentSchedule[[#This Row],[EXTRA PAYMENT]]&lt;=PaymentSchedule[[#This Row],[BEGINNING BALANCE]],PaymentSchedule[[#This Row],[BEGINNING BALANCE]]-PaymentSchedule[[#This Row],[PRINCIPAL]],0),"")</f>
        <v/>
      </c>
      <c r="K352" s="14" t="str">
        <f ca="1">IF(PaymentSchedule[[#This Row],[PMT NO]]&lt;&gt;"",SUM(INDEX(PaymentSchedule[INTEREST],1,1):PaymentSchedule[[#This Row],[INTEREST]]),"")</f>
        <v/>
      </c>
      <c r="L352" s="25">
        <f t="shared" si="16"/>
        <v>0</v>
      </c>
      <c r="M352" s="25">
        <f t="shared" si="17"/>
        <v>0</v>
      </c>
      <c r="N352" s="25">
        <f t="shared" si="18"/>
        <v>0</v>
      </c>
      <c r="O352" s="25" t="e">
        <f ca="1">PaymentSchedule[[#This Row],[HOA]]+PaymentSchedule[[#This Row],[TAXES]]+PaymentSchedule[[#This Row],[INSURANCE]]+PaymentSchedule[[#This Row],[TOTAL PAYMENT]]</f>
        <v>#VALUE!</v>
      </c>
      <c r="P352" s="25" t="e">
        <f ca="1">P351+PaymentSchedule[[#This Row],[TOTAL MONTHLY PAYMENTS]]</f>
        <v>#VALUE!</v>
      </c>
    </row>
    <row r="353" spans="2:16">
      <c r="B353" s="10" t="str">
        <f ca="1">IF(LoanIsGood,IF(ROW()-ROW(PaymentSchedule[[#Headers],[PMT NO]])&gt;ScheduledNumberOfPayments,"",ROW()-ROW(PaymentSchedule[[#Headers],[PMT NO]])),"")</f>
        <v/>
      </c>
      <c r="C353" s="12" t="str">
        <f ca="1">IF(PaymentSchedule[[#This Row],[PMT NO]]&lt;&gt;"",EOMONTH(LoanStartDate,ROW(PaymentSchedule[[#This Row],[PMT NO]])-ROW(PaymentSchedule[[#Headers],[PMT NO]])-2)+DAY(LoanStartDate),"")</f>
        <v/>
      </c>
      <c r="D353" s="14" t="str">
        <f ca="1">IF(PaymentSchedule[[#This Row],[PMT NO]]&lt;&gt;"",IF(ROW()-ROW(PaymentSchedule[[#Headers],[BEGINNING BALANCE]])=1,LoanAmount,INDEX(PaymentSchedule[ENDING BALANCE],ROW()-ROW(PaymentSchedule[[#Headers],[BEGINNING BALANCE]])-1)),"")</f>
        <v/>
      </c>
      <c r="E353" s="14" t="str">
        <f ca="1">IF(PaymentSchedule[[#This Row],[PMT NO]]&lt;&gt;"",ScheduledPayment,"")</f>
        <v/>
      </c>
      <c r="F35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5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53" s="14" t="str">
        <f ca="1">IF(PaymentSchedule[[#This Row],[PMT NO]]&lt;&gt;"",PaymentSchedule[[#This Row],[TOTAL PAYMENT]]-PaymentSchedule[[#This Row],[INTEREST]],"")</f>
        <v/>
      </c>
      <c r="I353" s="14" t="str">
        <f ca="1">IF(PaymentSchedule[[#This Row],[PMT NO]]&lt;&gt;"",PaymentSchedule[[#This Row],[BEGINNING BALANCE]]*(InterestRate/PaymentsPerYear),"")</f>
        <v/>
      </c>
      <c r="J353" s="14" t="str">
        <f ca="1">IF(PaymentSchedule[[#This Row],[PMT NO]]&lt;&gt;"",IF(PaymentSchedule[[#This Row],[SCHEDULED PAYMENT]]+PaymentSchedule[[#This Row],[EXTRA PAYMENT]]&lt;=PaymentSchedule[[#This Row],[BEGINNING BALANCE]],PaymentSchedule[[#This Row],[BEGINNING BALANCE]]-PaymentSchedule[[#This Row],[PRINCIPAL]],0),"")</f>
        <v/>
      </c>
      <c r="K353" s="14" t="str">
        <f ca="1">IF(PaymentSchedule[[#This Row],[PMT NO]]&lt;&gt;"",SUM(INDEX(PaymentSchedule[INTEREST],1,1):PaymentSchedule[[#This Row],[INTEREST]]),"")</f>
        <v/>
      </c>
      <c r="L353" s="25">
        <f t="shared" si="16"/>
        <v>0</v>
      </c>
      <c r="M353" s="25">
        <f t="shared" si="17"/>
        <v>0</v>
      </c>
      <c r="N353" s="25">
        <f t="shared" si="18"/>
        <v>0</v>
      </c>
      <c r="O353" s="25" t="e">
        <f ca="1">PaymentSchedule[[#This Row],[HOA]]+PaymentSchedule[[#This Row],[TAXES]]+PaymentSchedule[[#This Row],[INSURANCE]]+PaymentSchedule[[#This Row],[TOTAL PAYMENT]]</f>
        <v>#VALUE!</v>
      </c>
      <c r="P353" s="25" t="e">
        <f ca="1">P352+PaymentSchedule[[#This Row],[TOTAL MONTHLY PAYMENTS]]</f>
        <v>#VALUE!</v>
      </c>
    </row>
    <row r="354" spans="2:16">
      <c r="B354" s="10" t="str">
        <f ca="1">IF(LoanIsGood,IF(ROW()-ROW(PaymentSchedule[[#Headers],[PMT NO]])&gt;ScheduledNumberOfPayments,"",ROW()-ROW(PaymentSchedule[[#Headers],[PMT NO]])),"")</f>
        <v/>
      </c>
      <c r="C354" s="12" t="str">
        <f ca="1">IF(PaymentSchedule[[#This Row],[PMT NO]]&lt;&gt;"",EOMONTH(LoanStartDate,ROW(PaymentSchedule[[#This Row],[PMT NO]])-ROW(PaymentSchedule[[#Headers],[PMT NO]])-2)+DAY(LoanStartDate),"")</f>
        <v/>
      </c>
      <c r="D354" s="14" t="str">
        <f ca="1">IF(PaymentSchedule[[#This Row],[PMT NO]]&lt;&gt;"",IF(ROW()-ROW(PaymentSchedule[[#Headers],[BEGINNING BALANCE]])=1,LoanAmount,INDEX(PaymentSchedule[ENDING BALANCE],ROW()-ROW(PaymentSchedule[[#Headers],[BEGINNING BALANCE]])-1)),"")</f>
        <v/>
      </c>
      <c r="E354" s="14" t="str">
        <f ca="1">IF(PaymentSchedule[[#This Row],[PMT NO]]&lt;&gt;"",ScheduledPayment,"")</f>
        <v/>
      </c>
      <c r="F35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5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54" s="14" t="str">
        <f ca="1">IF(PaymentSchedule[[#This Row],[PMT NO]]&lt;&gt;"",PaymentSchedule[[#This Row],[TOTAL PAYMENT]]-PaymentSchedule[[#This Row],[INTEREST]],"")</f>
        <v/>
      </c>
      <c r="I354" s="14" t="str">
        <f ca="1">IF(PaymentSchedule[[#This Row],[PMT NO]]&lt;&gt;"",PaymentSchedule[[#This Row],[BEGINNING BALANCE]]*(InterestRate/PaymentsPerYear),"")</f>
        <v/>
      </c>
      <c r="J354" s="14" t="str">
        <f ca="1">IF(PaymentSchedule[[#This Row],[PMT NO]]&lt;&gt;"",IF(PaymentSchedule[[#This Row],[SCHEDULED PAYMENT]]+PaymentSchedule[[#This Row],[EXTRA PAYMENT]]&lt;=PaymentSchedule[[#This Row],[BEGINNING BALANCE]],PaymentSchedule[[#This Row],[BEGINNING BALANCE]]-PaymentSchedule[[#This Row],[PRINCIPAL]],0),"")</f>
        <v/>
      </c>
      <c r="K354" s="14" t="str">
        <f ca="1">IF(PaymentSchedule[[#This Row],[PMT NO]]&lt;&gt;"",SUM(INDEX(PaymentSchedule[INTEREST],1,1):PaymentSchedule[[#This Row],[INTEREST]]),"")</f>
        <v/>
      </c>
      <c r="L354" s="25">
        <f t="shared" si="16"/>
        <v>0</v>
      </c>
      <c r="M354" s="25">
        <f t="shared" si="17"/>
        <v>0</v>
      </c>
      <c r="N354" s="25">
        <f t="shared" si="18"/>
        <v>0</v>
      </c>
      <c r="O354" s="25" t="e">
        <f ca="1">PaymentSchedule[[#This Row],[HOA]]+PaymentSchedule[[#This Row],[TAXES]]+PaymentSchedule[[#This Row],[INSURANCE]]+PaymentSchedule[[#This Row],[TOTAL PAYMENT]]</f>
        <v>#VALUE!</v>
      </c>
      <c r="P354" s="25" t="e">
        <f ca="1">P353+PaymentSchedule[[#This Row],[TOTAL MONTHLY PAYMENTS]]</f>
        <v>#VALUE!</v>
      </c>
    </row>
    <row r="355" spans="2:16">
      <c r="B355" s="10" t="str">
        <f ca="1">IF(LoanIsGood,IF(ROW()-ROW(PaymentSchedule[[#Headers],[PMT NO]])&gt;ScheduledNumberOfPayments,"",ROW()-ROW(PaymentSchedule[[#Headers],[PMT NO]])),"")</f>
        <v/>
      </c>
      <c r="C355" s="12" t="str">
        <f ca="1">IF(PaymentSchedule[[#This Row],[PMT NO]]&lt;&gt;"",EOMONTH(LoanStartDate,ROW(PaymentSchedule[[#This Row],[PMT NO]])-ROW(PaymentSchedule[[#Headers],[PMT NO]])-2)+DAY(LoanStartDate),"")</f>
        <v/>
      </c>
      <c r="D355" s="14" t="str">
        <f ca="1">IF(PaymentSchedule[[#This Row],[PMT NO]]&lt;&gt;"",IF(ROW()-ROW(PaymentSchedule[[#Headers],[BEGINNING BALANCE]])=1,LoanAmount,INDEX(PaymentSchedule[ENDING BALANCE],ROW()-ROW(PaymentSchedule[[#Headers],[BEGINNING BALANCE]])-1)),"")</f>
        <v/>
      </c>
      <c r="E355" s="14" t="str">
        <f ca="1">IF(PaymentSchedule[[#This Row],[PMT NO]]&lt;&gt;"",ScheduledPayment,"")</f>
        <v/>
      </c>
      <c r="F35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5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55" s="14" t="str">
        <f ca="1">IF(PaymentSchedule[[#This Row],[PMT NO]]&lt;&gt;"",PaymentSchedule[[#This Row],[TOTAL PAYMENT]]-PaymentSchedule[[#This Row],[INTEREST]],"")</f>
        <v/>
      </c>
      <c r="I355" s="14" t="str">
        <f ca="1">IF(PaymentSchedule[[#This Row],[PMT NO]]&lt;&gt;"",PaymentSchedule[[#This Row],[BEGINNING BALANCE]]*(InterestRate/PaymentsPerYear),"")</f>
        <v/>
      </c>
      <c r="J355" s="14" t="str">
        <f ca="1">IF(PaymentSchedule[[#This Row],[PMT NO]]&lt;&gt;"",IF(PaymentSchedule[[#This Row],[SCHEDULED PAYMENT]]+PaymentSchedule[[#This Row],[EXTRA PAYMENT]]&lt;=PaymentSchedule[[#This Row],[BEGINNING BALANCE]],PaymentSchedule[[#This Row],[BEGINNING BALANCE]]-PaymentSchedule[[#This Row],[PRINCIPAL]],0),"")</f>
        <v/>
      </c>
      <c r="K355" s="14" t="str">
        <f ca="1">IF(PaymentSchedule[[#This Row],[PMT NO]]&lt;&gt;"",SUM(INDEX(PaymentSchedule[INTEREST],1,1):PaymentSchedule[[#This Row],[INTEREST]]),"")</f>
        <v/>
      </c>
      <c r="L355" s="25">
        <f t="shared" si="16"/>
        <v>0</v>
      </c>
      <c r="M355" s="25">
        <f t="shared" si="17"/>
        <v>0</v>
      </c>
      <c r="N355" s="25">
        <f t="shared" si="18"/>
        <v>0</v>
      </c>
      <c r="O355" s="25" t="e">
        <f ca="1">PaymentSchedule[[#This Row],[HOA]]+PaymentSchedule[[#This Row],[TAXES]]+PaymentSchedule[[#This Row],[INSURANCE]]+PaymentSchedule[[#This Row],[TOTAL PAYMENT]]</f>
        <v>#VALUE!</v>
      </c>
      <c r="P355" s="25" t="e">
        <f ca="1">P354+PaymentSchedule[[#This Row],[TOTAL MONTHLY PAYMENTS]]</f>
        <v>#VALUE!</v>
      </c>
    </row>
    <row r="356" spans="2:16">
      <c r="B356" s="10" t="str">
        <f ca="1">IF(LoanIsGood,IF(ROW()-ROW(PaymentSchedule[[#Headers],[PMT NO]])&gt;ScheduledNumberOfPayments,"",ROW()-ROW(PaymentSchedule[[#Headers],[PMT NO]])),"")</f>
        <v/>
      </c>
      <c r="C356" s="12" t="str">
        <f ca="1">IF(PaymentSchedule[[#This Row],[PMT NO]]&lt;&gt;"",EOMONTH(LoanStartDate,ROW(PaymentSchedule[[#This Row],[PMT NO]])-ROW(PaymentSchedule[[#Headers],[PMT NO]])-2)+DAY(LoanStartDate),"")</f>
        <v/>
      </c>
      <c r="D356" s="14" t="str">
        <f ca="1">IF(PaymentSchedule[[#This Row],[PMT NO]]&lt;&gt;"",IF(ROW()-ROW(PaymentSchedule[[#Headers],[BEGINNING BALANCE]])=1,LoanAmount,INDEX(PaymentSchedule[ENDING BALANCE],ROW()-ROW(PaymentSchedule[[#Headers],[BEGINNING BALANCE]])-1)),"")</f>
        <v/>
      </c>
      <c r="E356" s="14" t="str">
        <f ca="1">IF(PaymentSchedule[[#This Row],[PMT NO]]&lt;&gt;"",ScheduledPayment,"")</f>
        <v/>
      </c>
      <c r="F35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5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56" s="14" t="str">
        <f ca="1">IF(PaymentSchedule[[#This Row],[PMT NO]]&lt;&gt;"",PaymentSchedule[[#This Row],[TOTAL PAYMENT]]-PaymentSchedule[[#This Row],[INTEREST]],"")</f>
        <v/>
      </c>
      <c r="I356" s="14" t="str">
        <f ca="1">IF(PaymentSchedule[[#This Row],[PMT NO]]&lt;&gt;"",PaymentSchedule[[#This Row],[BEGINNING BALANCE]]*(InterestRate/PaymentsPerYear),"")</f>
        <v/>
      </c>
      <c r="J356" s="14" t="str">
        <f ca="1">IF(PaymentSchedule[[#This Row],[PMT NO]]&lt;&gt;"",IF(PaymentSchedule[[#This Row],[SCHEDULED PAYMENT]]+PaymentSchedule[[#This Row],[EXTRA PAYMENT]]&lt;=PaymentSchedule[[#This Row],[BEGINNING BALANCE]],PaymentSchedule[[#This Row],[BEGINNING BALANCE]]-PaymentSchedule[[#This Row],[PRINCIPAL]],0),"")</f>
        <v/>
      </c>
      <c r="K356" s="14" t="str">
        <f ca="1">IF(PaymentSchedule[[#This Row],[PMT NO]]&lt;&gt;"",SUM(INDEX(PaymentSchedule[INTEREST],1,1):PaymentSchedule[[#This Row],[INTEREST]]),"")</f>
        <v/>
      </c>
      <c r="L356" s="25">
        <f t="shared" si="16"/>
        <v>0</v>
      </c>
      <c r="M356" s="25">
        <f t="shared" si="17"/>
        <v>0</v>
      </c>
      <c r="N356" s="25">
        <f t="shared" si="18"/>
        <v>0</v>
      </c>
      <c r="O356" s="25" t="e">
        <f ca="1">PaymentSchedule[[#This Row],[HOA]]+PaymentSchedule[[#This Row],[TAXES]]+PaymentSchedule[[#This Row],[INSURANCE]]+PaymentSchedule[[#This Row],[TOTAL PAYMENT]]</f>
        <v>#VALUE!</v>
      </c>
      <c r="P356" s="25" t="e">
        <f ca="1">P355+PaymentSchedule[[#This Row],[TOTAL MONTHLY PAYMENTS]]</f>
        <v>#VALUE!</v>
      </c>
    </row>
    <row r="357" spans="2:16">
      <c r="B357" s="10" t="str">
        <f ca="1">IF(LoanIsGood,IF(ROW()-ROW(PaymentSchedule[[#Headers],[PMT NO]])&gt;ScheduledNumberOfPayments,"",ROW()-ROW(PaymentSchedule[[#Headers],[PMT NO]])),"")</f>
        <v/>
      </c>
      <c r="C357" s="12" t="str">
        <f ca="1">IF(PaymentSchedule[[#This Row],[PMT NO]]&lt;&gt;"",EOMONTH(LoanStartDate,ROW(PaymentSchedule[[#This Row],[PMT NO]])-ROW(PaymentSchedule[[#Headers],[PMT NO]])-2)+DAY(LoanStartDate),"")</f>
        <v/>
      </c>
      <c r="D357" s="14" t="str">
        <f ca="1">IF(PaymentSchedule[[#This Row],[PMT NO]]&lt;&gt;"",IF(ROW()-ROW(PaymentSchedule[[#Headers],[BEGINNING BALANCE]])=1,LoanAmount,INDEX(PaymentSchedule[ENDING BALANCE],ROW()-ROW(PaymentSchedule[[#Headers],[BEGINNING BALANCE]])-1)),"")</f>
        <v/>
      </c>
      <c r="E357" s="14" t="str">
        <f ca="1">IF(PaymentSchedule[[#This Row],[PMT NO]]&lt;&gt;"",ScheduledPayment,"")</f>
        <v/>
      </c>
      <c r="F35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5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57" s="14" t="str">
        <f ca="1">IF(PaymentSchedule[[#This Row],[PMT NO]]&lt;&gt;"",PaymentSchedule[[#This Row],[TOTAL PAYMENT]]-PaymentSchedule[[#This Row],[INTEREST]],"")</f>
        <v/>
      </c>
      <c r="I357" s="14" t="str">
        <f ca="1">IF(PaymentSchedule[[#This Row],[PMT NO]]&lt;&gt;"",PaymentSchedule[[#This Row],[BEGINNING BALANCE]]*(InterestRate/PaymentsPerYear),"")</f>
        <v/>
      </c>
      <c r="J357" s="14" t="str">
        <f ca="1">IF(PaymentSchedule[[#This Row],[PMT NO]]&lt;&gt;"",IF(PaymentSchedule[[#This Row],[SCHEDULED PAYMENT]]+PaymentSchedule[[#This Row],[EXTRA PAYMENT]]&lt;=PaymentSchedule[[#This Row],[BEGINNING BALANCE]],PaymentSchedule[[#This Row],[BEGINNING BALANCE]]-PaymentSchedule[[#This Row],[PRINCIPAL]],0),"")</f>
        <v/>
      </c>
      <c r="K357" s="14" t="str">
        <f ca="1">IF(PaymentSchedule[[#This Row],[PMT NO]]&lt;&gt;"",SUM(INDEX(PaymentSchedule[INTEREST],1,1):PaymentSchedule[[#This Row],[INTEREST]]),"")</f>
        <v/>
      </c>
      <c r="L357" s="25">
        <f t="shared" si="16"/>
        <v>0</v>
      </c>
      <c r="M357" s="25">
        <f t="shared" si="17"/>
        <v>0</v>
      </c>
      <c r="N357" s="25">
        <f t="shared" si="18"/>
        <v>0</v>
      </c>
      <c r="O357" s="25" t="e">
        <f ca="1">PaymentSchedule[[#This Row],[HOA]]+PaymentSchedule[[#This Row],[TAXES]]+PaymentSchedule[[#This Row],[INSURANCE]]+PaymentSchedule[[#This Row],[TOTAL PAYMENT]]</f>
        <v>#VALUE!</v>
      </c>
      <c r="P357" s="25" t="e">
        <f ca="1">P356+PaymentSchedule[[#This Row],[TOTAL MONTHLY PAYMENTS]]</f>
        <v>#VALUE!</v>
      </c>
    </row>
    <row r="358" spans="2:16">
      <c r="B358" s="10" t="str">
        <f ca="1">IF(LoanIsGood,IF(ROW()-ROW(PaymentSchedule[[#Headers],[PMT NO]])&gt;ScheduledNumberOfPayments,"",ROW()-ROW(PaymentSchedule[[#Headers],[PMT NO]])),"")</f>
        <v/>
      </c>
      <c r="C358" s="12" t="str">
        <f ca="1">IF(PaymentSchedule[[#This Row],[PMT NO]]&lt;&gt;"",EOMONTH(LoanStartDate,ROW(PaymentSchedule[[#This Row],[PMT NO]])-ROW(PaymentSchedule[[#Headers],[PMT NO]])-2)+DAY(LoanStartDate),"")</f>
        <v/>
      </c>
      <c r="D358" s="14" t="str">
        <f ca="1">IF(PaymentSchedule[[#This Row],[PMT NO]]&lt;&gt;"",IF(ROW()-ROW(PaymentSchedule[[#Headers],[BEGINNING BALANCE]])=1,LoanAmount,INDEX(PaymentSchedule[ENDING BALANCE],ROW()-ROW(PaymentSchedule[[#Headers],[BEGINNING BALANCE]])-1)),"")</f>
        <v/>
      </c>
      <c r="E358" s="14" t="str">
        <f ca="1">IF(PaymentSchedule[[#This Row],[PMT NO]]&lt;&gt;"",ScheduledPayment,"")</f>
        <v/>
      </c>
      <c r="F35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5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58" s="14" t="str">
        <f ca="1">IF(PaymentSchedule[[#This Row],[PMT NO]]&lt;&gt;"",PaymentSchedule[[#This Row],[TOTAL PAYMENT]]-PaymentSchedule[[#This Row],[INTEREST]],"")</f>
        <v/>
      </c>
      <c r="I358" s="14" t="str">
        <f ca="1">IF(PaymentSchedule[[#This Row],[PMT NO]]&lt;&gt;"",PaymentSchedule[[#This Row],[BEGINNING BALANCE]]*(InterestRate/PaymentsPerYear),"")</f>
        <v/>
      </c>
      <c r="J358" s="14" t="str">
        <f ca="1">IF(PaymentSchedule[[#This Row],[PMT NO]]&lt;&gt;"",IF(PaymentSchedule[[#This Row],[SCHEDULED PAYMENT]]+PaymentSchedule[[#This Row],[EXTRA PAYMENT]]&lt;=PaymentSchedule[[#This Row],[BEGINNING BALANCE]],PaymentSchedule[[#This Row],[BEGINNING BALANCE]]-PaymentSchedule[[#This Row],[PRINCIPAL]],0),"")</f>
        <v/>
      </c>
      <c r="K358" s="14" t="str">
        <f ca="1">IF(PaymentSchedule[[#This Row],[PMT NO]]&lt;&gt;"",SUM(INDEX(PaymentSchedule[INTEREST],1,1):PaymentSchedule[[#This Row],[INTEREST]]),"")</f>
        <v/>
      </c>
      <c r="L358" s="25">
        <f t="shared" si="16"/>
        <v>0</v>
      </c>
      <c r="M358" s="25">
        <f t="shared" si="17"/>
        <v>0</v>
      </c>
      <c r="N358" s="25">
        <f t="shared" si="18"/>
        <v>0</v>
      </c>
      <c r="O358" s="25" t="e">
        <f ca="1">PaymentSchedule[[#This Row],[HOA]]+PaymentSchedule[[#This Row],[TAXES]]+PaymentSchedule[[#This Row],[INSURANCE]]+PaymentSchedule[[#This Row],[TOTAL PAYMENT]]</f>
        <v>#VALUE!</v>
      </c>
      <c r="P358" s="25" t="e">
        <f ca="1">P357+PaymentSchedule[[#This Row],[TOTAL MONTHLY PAYMENTS]]</f>
        <v>#VALUE!</v>
      </c>
    </row>
    <row r="359" spans="2:16">
      <c r="B359" s="10" t="str">
        <f ca="1">IF(LoanIsGood,IF(ROW()-ROW(PaymentSchedule[[#Headers],[PMT NO]])&gt;ScheduledNumberOfPayments,"",ROW()-ROW(PaymentSchedule[[#Headers],[PMT NO]])),"")</f>
        <v/>
      </c>
      <c r="C359" s="12" t="str">
        <f ca="1">IF(PaymentSchedule[[#This Row],[PMT NO]]&lt;&gt;"",EOMONTH(LoanStartDate,ROW(PaymentSchedule[[#This Row],[PMT NO]])-ROW(PaymentSchedule[[#Headers],[PMT NO]])-2)+DAY(LoanStartDate),"")</f>
        <v/>
      </c>
      <c r="D359" s="14" t="str">
        <f ca="1">IF(PaymentSchedule[[#This Row],[PMT NO]]&lt;&gt;"",IF(ROW()-ROW(PaymentSchedule[[#Headers],[BEGINNING BALANCE]])=1,LoanAmount,INDEX(PaymentSchedule[ENDING BALANCE],ROW()-ROW(PaymentSchedule[[#Headers],[BEGINNING BALANCE]])-1)),"")</f>
        <v/>
      </c>
      <c r="E359" s="14" t="str">
        <f ca="1">IF(PaymentSchedule[[#This Row],[PMT NO]]&lt;&gt;"",ScheduledPayment,"")</f>
        <v/>
      </c>
      <c r="F35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5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59" s="14" t="str">
        <f ca="1">IF(PaymentSchedule[[#This Row],[PMT NO]]&lt;&gt;"",PaymentSchedule[[#This Row],[TOTAL PAYMENT]]-PaymentSchedule[[#This Row],[INTEREST]],"")</f>
        <v/>
      </c>
      <c r="I359" s="14" t="str">
        <f ca="1">IF(PaymentSchedule[[#This Row],[PMT NO]]&lt;&gt;"",PaymentSchedule[[#This Row],[BEGINNING BALANCE]]*(InterestRate/PaymentsPerYear),"")</f>
        <v/>
      </c>
      <c r="J359" s="14" t="str">
        <f ca="1">IF(PaymentSchedule[[#This Row],[PMT NO]]&lt;&gt;"",IF(PaymentSchedule[[#This Row],[SCHEDULED PAYMENT]]+PaymentSchedule[[#This Row],[EXTRA PAYMENT]]&lt;=PaymentSchedule[[#This Row],[BEGINNING BALANCE]],PaymentSchedule[[#This Row],[BEGINNING BALANCE]]-PaymentSchedule[[#This Row],[PRINCIPAL]],0),"")</f>
        <v/>
      </c>
      <c r="K359" s="14" t="str">
        <f ca="1">IF(PaymentSchedule[[#This Row],[PMT NO]]&lt;&gt;"",SUM(INDEX(PaymentSchedule[INTEREST],1,1):PaymentSchedule[[#This Row],[INTEREST]]),"")</f>
        <v/>
      </c>
      <c r="L359" s="25">
        <f t="shared" si="16"/>
        <v>0</v>
      </c>
      <c r="M359" s="25">
        <f t="shared" si="17"/>
        <v>0</v>
      </c>
      <c r="N359" s="25">
        <f t="shared" si="18"/>
        <v>0</v>
      </c>
      <c r="O359" s="25" t="e">
        <f ca="1">PaymentSchedule[[#This Row],[HOA]]+PaymentSchedule[[#This Row],[TAXES]]+PaymentSchedule[[#This Row],[INSURANCE]]+PaymentSchedule[[#This Row],[TOTAL PAYMENT]]</f>
        <v>#VALUE!</v>
      </c>
      <c r="P359" s="25" t="e">
        <f ca="1">P358+PaymentSchedule[[#This Row],[TOTAL MONTHLY PAYMENTS]]</f>
        <v>#VALUE!</v>
      </c>
    </row>
    <row r="360" spans="2:16">
      <c r="B360" s="10" t="str">
        <f ca="1">IF(LoanIsGood,IF(ROW()-ROW(PaymentSchedule[[#Headers],[PMT NO]])&gt;ScheduledNumberOfPayments,"",ROW()-ROW(PaymentSchedule[[#Headers],[PMT NO]])),"")</f>
        <v/>
      </c>
      <c r="C360" s="12" t="str">
        <f ca="1">IF(PaymentSchedule[[#This Row],[PMT NO]]&lt;&gt;"",EOMONTH(LoanStartDate,ROW(PaymentSchedule[[#This Row],[PMT NO]])-ROW(PaymentSchedule[[#Headers],[PMT NO]])-2)+DAY(LoanStartDate),"")</f>
        <v/>
      </c>
      <c r="D360" s="14" t="str">
        <f ca="1">IF(PaymentSchedule[[#This Row],[PMT NO]]&lt;&gt;"",IF(ROW()-ROW(PaymentSchedule[[#Headers],[BEGINNING BALANCE]])=1,LoanAmount,INDEX(PaymentSchedule[ENDING BALANCE],ROW()-ROW(PaymentSchedule[[#Headers],[BEGINNING BALANCE]])-1)),"")</f>
        <v/>
      </c>
      <c r="E360" s="14" t="str">
        <f ca="1">IF(PaymentSchedule[[#This Row],[PMT NO]]&lt;&gt;"",ScheduledPayment,"")</f>
        <v/>
      </c>
      <c r="F36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6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60" s="14" t="str">
        <f ca="1">IF(PaymentSchedule[[#This Row],[PMT NO]]&lt;&gt;"",PaymentSchedule[[#This Row],[TOTAL PAYMENT]]-PaymentSchedule[[#This Row],[INTEREST]],"")</f>
        <v/>
      </c>
      <c r="I360" s="14" t="str">
        <f ca="1">IF(PaymentSchedule[[#This Row],[PMT NO]]&lt;&gt;"",PaymentSchedule[[#This Row],[BEGINNING BALANCE]]*(InterestRate/PaymentsPerYear),"")</f>
        <v/>
      </c>
      <c r="J360" s="14" t="str">
        <f ca="1">IF(PaymentSchedule[[#This Row],[PMT NO]]&lt;&gt;"",IF(PaymentSchedule[[#This Row],[SCHEDULED PAYMENT]]+PaymentSchedule[[#This Row],[EXTRA PAYMENT]]&lt;=PaymentSchedule[[#This Row],[BEGINNING BALANCE]],PaymentSchedule[[#This Row],[BEGINNING BALANCE]]-PaymentSchedule[[#This Row],[PRINCIPAL]],0),"")</f>
        <v/>
      </c>
      <c r="K360" s="14" t="str">
        <f ca="1">IF(PaymentSchedule[[#This Row],[PMT NO]]&lt;&gt;"",SUM(INDEX(PaymentSchedule[INTEREST],1,1):PaymentSchedule[[#This Row],[INTEREST]]),"")</f>
        <v/>
      </c>
      <c r="L360" s="25">
        <f t="shared" si="16"/>
        <v>0</v>
      </c>
      <c r="M360" s="25">
        <f t="shared" si="17"/>
        <v>0</v>
      </c>
      <c r="N360" s="25">
        <f t="shared" si="18"/>
        <v>0</v>
      </c>
      <c r="O360" s="25" t="e">
        <f ca="1">PaymentSchedule[[#This Row],[HOA]]+PaymentSchedule[[#This Row],[TAXES]]+PaymentSchedule[[#This Row],[INSURANCE]]+PaymentSchedule[[#This Row],[TOTAL PAYMENT]]</f>
        <v>#VALUE!</v>
      </c>
      <c r="P360" s="25" t="e">
        <f ca="1">P359+PaymentSchedule[[#This Row],[TOTAL MONTHLY PAYMENTS]]</f>
        <v>#VALUE!</v>
      </c>
    </row>
    <row r="361" spans="2:16">
      <c r="B361" s="10" t="str">
        <f ca="1">IF(LoanIsGood,IF(ROW()-ROW(PaymentSchedule[[#Headers],[PMT NO]])&gt;ScheduledNumberOfPayments,"",ROW()-ROW(PaymentSchedule[[#Headers],[PMT NO]])),"")</f>
        <v/>
      </c>
      <c r="C361" s="12" t="str">
        <f ca="1">IF(PaymentSchedule[[#This Row],[PMT NO]]&lt;&gt;"",EOMONTH(LoanStartDate,ROW(PaymentSchedule[[#This Row],[PMT NO]])-ROW(PaymentSchedule[[#Headers],[PMT NO]])-2)+DAY(LoanStartDate),"")</f>
        <v/>
      </c>
      <c r="D361" s="14" t="str">
        <f ca="1">IF(PaymentSchedule[[#This Row],[PMT NO]]&lt;&gt;"",IF(ROW()-ROW(PaymentSchedule[[#Headers],[BEGINNING BALANCE]])=1,LoanAmount,INDEX(PaymentSchedule[ENDING BALANCE],ROW()-ROW(PaymentSchedule[[#Headers],[BEGINNING BALANCE]])-1)),"")</f>
        <v/>
      </c>
      <c r="E361" s="14" t="str">
        <f ca="1">IF(PaymentSchedule[[#This Row],[PMT NO]]&lt;&gt;"",ScheduledPayment,"")</f>
        <v/>
      </c>
      <c r="F36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6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61" s="14" t="str">
        <f ca="1">IF(PaymentSchedule[[#This Row],[PMT NO]]&lt;&gt;"",PaymentSchedule[[#This Row],[TOTAL PAYMENT]]-PaymentSchedule[[#This Row],[INTEREST]],"")</f>
        <v/>
      </c>
      <c r="I361" s="14" t="str">
        <f ca="1">IF(PaymentSchedule[[#This Row],[PMT NO]]&lt;&gt;"",PaymentSchedule[[#This Row],[BEGINNING BALANCE]]*(InterestRate/PaymentsPerYear),"")</f>
        <v/>
      </c>
      <c r="J361" s="14" t="str">
        <f ca="1">IF(PaymentSchedule[[#This Row],[PMT NO]]&lt;&gt;"",IF(PaymentSchedule[[#This Row],[SCHEDULED PAYMENT]]+PaymentSchedule[[#This Row],[EXTRA PAYMENT]]&lt;=PaymentSchedule[[#This Row],[BEGINNING BALANCE]],PaymentSchedule[[#This Row],[BEGINNING BALANCE]]-PaymentSchedule[[#This Row],[PRINCIPAL]],0),"")</f>
        <v/>
      </c>
      <c r="K361" s="14" t="str">
        <f ca="1">IF(PaymentSchedule[[#This Row],[PMT NO]]&lt;&gt;"",SUM(INDEX(PaymentSchedule[INTEREST],1,1):PaymentSchedule[[#This Row],[INTEREST]]),"")</f>
        <v/>
      </c>
      <c r="L361" s="25">
        <f t="shared" si="16"/>
        <v>0</v>
      </c>
      <c r="M361" s="25">
        <f t="shared" si="17"/>
        <v>0</v>
      </c>
      <c r="N361" s="25">
        <f t="shared" si="18"/>
        <v>0</v>
      </c>
      <c r="O361" s="25" t="e">
        <f ca="1">PaymentSchedule[[#This Row],[HOA]]+PaymentSchedule[[#This Row],[TAXES]]+PaymentSchedule[[#This Row],[INSURANCE]]+PaymentSchedule[[#This Row],[TOTAL PAYMENT]]</f>
        <v>#VALUE!</v>
      </c>
      <c r="P361" s="25" t="e">
        <f ca="1">P360+PaymentSchedule[[#This Row],[TOTAL MONTHLY PAYMENTS]]</f>
        <v>#VALUE!</v>
      </c>
    </row>
    <row r="362" spans="2:16">
      <c r="B362" s="10" t="str">
        <f ca="1">IF(LoanIsGood,IF(ROW()-ROW(PaymentSchedule[[#Headers],[PMT NO]])&gt;ScheduledNumberOfPayments,"",ROW()-ROW(PaymentSchedule[[#Headers],[PMT NO]])),"")</f>
        <v/>
      </c>
      <c r="C362" s="12" t="str">
        <f ca="1">IF(PaymentSchedule[[#This Row],[PMT NO]]&lt;&gt;"",EOMONTH(LoanStartDate,ROW(PaymentSchedule[[#This Row],[PMT NO]])-ROW(PaymentSchedule[[#Headers],[PMT NO]])-2)+DAY(LoanStartDate),"")</f>
        <v/>
      </c>
      <c r="D362" s="14" t="str">
        <f ca="1">IF(PaymentSchedule[[#This Row],[PMT NO]]&lt;&gt;"",IF(ROW()-ROW(PaymentSchedule[[#Headers],[BEGINNING BALANCE]])=1,LoanAmount,INDEX(PaymentSchedule[ENDING BALANCE],ROW()-ROW(PaymentSchedule[[#Headers],[BEGINNING BALANCE]])-1)),"")</f>
        <v/>
      </c>
      <c r="E362" s="14" t="str">
        <f ca="1">IF(PaymentSchedule[[#This Row],[PMT NO]]&lt;&gt;"",ScheduledPayment,"")</f>
        <v/>
      </c>
      <c r="F362"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62"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62" s="14" t="str">
        <f ca="1">IF(PaymentSchedule[[#This Row],[PMT NO]]&lt;&gt;"",PaymentSchedule[[#This Row],[TOTAL PAYMENT]]-PaymentSchedule[[#This Row],[INTEREST]],"")</f>
        <v/>
      </c>
      <c r="I362" s="14" t="str">
        <f ca="1">IF(PaymentSchedule[[#This Row],[PMT NO]]&lt;&gt;"",PaymentSchedule[[#This Row],[BEGINNING BALANCE]]*(InterestRate/PaymentsPerYear),"")</f>
        <v/>
      </c>
      <c r="J362" s="14" t="str">
        <f ca="1">IF(PaymentSchedule[[#This Row],[PMT NO]]&lt;&gt;"",IF(PaymentSchedule[[#This Row],[SCHEDULED PAYMENT]]+PaymentSchedule[[#This Row],[EXTRA PAYMENT]]&lt;=PaymentSchedule[[#This Row],[BEGINNING BALANCE]],PaymentSchedule[[#This Row],[BEGINNING BALANCE]]-PaymentSchedule[[#This Row],[PRINCIPAL]],0),"")</f>
        <v/>
      </c>
      <c r="K362" s="14" t="str">
        <f ca="1">IF(PaymentSchedule[[#This Row],[PMT NO]]&lt;&gt;"",SUM(INDEX(PaymentSchedule[INTEREST],1,1):PaymentSchedule[[#This Row],[INTEREST]]),"")</f>
        <v/>
      </c>
      <c r="L362" s="25">
        <f t="shared" si="16"/>
        <v>0</v>
      </c>
      <c r="M362" s="25">
        <f t="shared" si="17"/>
        <v>0</v>
      </c>
      <c r="N362" s="25">
        <f t="shared" si="18"/>
        <v>0</v>
      </c>
      <c r="O362" s="25" t="e">
        <f ca="1">PaymentSchedule[[#This Row],[HOA]]+PaymentSchedule[[#This Row],[TAXES]]+PaymentSchedule[[#This Row],[INSURANCE]]+PaymentSchedule[[#This Row],[TOTAL PAYMENT]]</f>
        <v>#VALUE!</v>
      </c>
      <c r="P362" s="25" t="e">
        <f ca="1">P361+PaymentSchedule[[#This Row],[TOTAL MONTHLY PAYMENTS]]</f>
        <v>#VALUE!</v>
      </c>
    </row>
    <row r="363" spans="2:16">
      <c r="B363" s="10" t="str">
        <f ca="1">IF(LoanIsGood,IF(ROW()-ROW(PaymentSchedule[[#Headers],[PMT NO]])&gt;ScheduledNumberOfPayments,"",ROW()-ROW(PaymentSchedule[[#Headers],[PMT NO]])),"")</f>
        <v/>
      </c>
      <c r="C363" s="12" t="str">
        <f ca="1">IF(PaymentSchedule[[#This Row],[PMT NO]]&lt;&gt;"",EOMONTH(LoanStartDate,ROW(PaymentSchedule[[#This Row],[PMT NO]])-ROW(PaymentSchedule[[#Headers],[PMT NO]])-2)+DAY(LoanStartDate),"")</f>
        <v/>
      </c>
      <c r="D363" s="14" t="str">
        <f ca="1">IF(PaymentSchedule[[#This Row],[PMT NO]]&lt;&gt;"",IF(ROW()-ROW(PaymentSchedule[[#Headers],[BEGINNING BALANCE]])=1,LoanAmount,INDEX(PaymentSchedule[ENDING BALANCE],ROW()-ROW(PaymentSchedule[[#Headers],[BEGINNING BALANCE]])-1)),"")</f>
        <v/>
      </c>
      <c r="E363" s="14" t="str">
        <f ca="1">IF(PaymentSchedule[[#This Row],[PMT NO]]&lt;&gt;"",ScheduledPayment,"")</f>
        <v/>
      </c>
      <c r="F363"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63"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63" s="14" t="str">
        <f ca="1">IF(PaymentSchedule[[#This Row],[PMT NO]]&lt;&gt;"",PaymentSchedule[[#This Row],[TOTAL PAYMENT]]-PaymentSchedule[[#This Row],[INTEREST]],"")</f>
        <v/>
      </c>
      <c r="I363" s="14" t="str">
        <f ca="1">IF(PaymentSchedule[[#This Row],[PMT NO]]&lt;&gt;"",PaymentSchedule[[#This Row],[BEGINNING BALANCE]]*(InterestRate/PaymentsPerYear),"")</f>
        <v/>
      </c>
      <c r="J363" s="14" t="str">
        <f ca="1">IF(PaymentSchedule[[#This Row],[PMT NO]]&lt;&gt;"",IF(PaymentSchedule[[#This Row],[SCHEDULED PAYMENT]]+PaymentSchedule[[#This Row],[EXTRA PAYMENT]]&lt;=PaymentSchedule[[#This Row],[BEGINNING BALANCE]],PaymentSchedule[[#This Row],[BEGINNING BALANCE]]-PaymentSchedule[[#This Row],[PRINCIPAL]],0),"")</f>
        <v/>
      </c>
      <c r="K363" s="14" t="str">
        <f ca="1">IF(PaymentSchedule[[#This Row],[PMT NO]]&lt;&gt;"",SUM(INDEX(PaymentSchedule[INTEREST],1,1):PaymentSchedule[[#This Row],[INTEREST]]),"")</f>
        <v/>
      </c>
      <c r="L363" s="25">
        <f t="shared" si="16"/>
        <v>0</v>
      </c>
      <c r="M363" s="25">
        <f t="shared" si="17"/>
        <v>0</v>
      </c>
      <c r="N363" s="25">
        <f t="shared" si="18"/>
        <v>0</v>
      </c>
      <c r="O363" s="25" t="e">
        <f ca="1">PaymentSchedule[[#This Row],[HOA]]+PaymentSchedule[[#This Row],[TAXES]]+PaymentSchedule[[#This Row],[INSURANCE]]+PaymentSchedule[[#This Row],[TOTAL PAYMENT]]</f>
        <v>#VALUE!</v>
      </c>
      <c r="P363" s="25" t="e">
        <f ca="1">P362+PaymentSchedule[[#This Row],[TOTAL MONTHLY PAYMENTS]]</f>
        <v>#VALUE!</v>
      </c>
    </row>
    <row r="364" spans="2:16">
      <c r="B364" s="10" t="str">
        <f ca="1">IF(LoanIsGood,IF(ROW()-ROW(PaymentSchedule[[#Headers],[PMT NO]])&gt;ScheduledNumberOfPayments,"",ROW()-ROW(PaymentSchedule[[#Headers],[PMT NO]])),"")</f>
        <v/>
      </c>
      <c r="C364" s="12" t="str">
        <f ca="1">IF(PaymentSchedule[[#This Row],[PMT NO]]&lt;&gt;"",EOMONTH(LoanStartDate,ROW(PaymentSchedule[[#This Row],[PMT NO]])-ROW(PaymentSchedule[[#Headers],[PMT NO]])-2)+DAY(LoanStartDate),"")</f>
        <v/>
      </c>
      <c r="D364" s="14" t="str">
        <f ca="1">IF(PaymentSchedule[[#This Row],[PMT NO]]&lt;&gt;"",IF(ROW()-ROW(PaymentSchedule[[#Headers],[BEGINNING BALANCE]])=1,LoanAmount,INDEX(PaymentSchedule[ENDING BALANCE],ROW()-ROW(PaymentSchedule[[#Headers],[BEGINNING BALANCE]])-1)),"")</f>
        <v/>
      </c>
      <c r="E364" s="14" t="str">
        <f ca="1">IF(PaymentSchedule[[#This Row],[PMT NO]]&lt;&gt;"",ScheduledPayment,"")</f>
        <v/>
      </c>
      <c r="F364"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64"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64" s="14" t="str">
        <f ca="1">IF(PaymentSchedule[[#This Row],[PMT NO]]&lt;&gt;"",PaymentSchedule[[#This Row],[TOTAL PAYMENT]]-PaymentSchedule[[#This Row],[INTEREST]],"")</f>
        <v/>
      </c>
      <c r="I364" s="14" t="str">
        <f ca="1">IF(PaymentSchedule[[#This Row],[PMT NO]]&lt;&gt;"",PaymentSchedule[[#This Row],[BEGINNING BALANCE]]*(InterestRate/PaymentsPerYear),"")</f>
        <v/>
      </c>
      <c r="J364" s="14" t="str">
        <f ca="1">IF(PaymentSchedule[[#This Row],[PMT NO]]&lt;&gt;"",IF(PaymentSchedule[[#This Row],[SCHEDULED PAYMENT]]+PaymentSchedule[[#This Row],[EXTRA PAYMENT]]&lt;=PaymentSchedule[[#This Row],[BEGINNING BALANCE]],PaymentSchedule[[#This Row],[BEGINNING BALANCE]]-PaymentSchedule[[#This Row],[PRINCIPAL]],0),"")</f>
        <v/>
      </c>
      <c r="K364" s="14" t="str">
        <f ca="1">IF(PaymentSchedule[[#This Row],[PMT NO]]&lt;&gt;"",SUM(INDEX(PaymentSchedule[INTEREST],1,1):PaymentSchedule[[#This Row],[INTEREST]]),"")</f>
        <v/>
      </c>
      <c r="L364" s="25">
        <f t="shared" si="16"/>
        <v>0</v>
      </c>
      <c r="M364" s="25">
        <f t="shared" si="17"/>
        <v>0</v>
      </c>
      <c r="N364" s="25">
        <f t="shared" si="18"/>
        <v>0</v>
      </c>
      <c r="O364" s="25" t="e">
        <f ca="1">PaymentSchedule[[#This Row],[HOA]]+PaymentSchedule[[#This Row],[TAXES]]+PaymentSchedule[[#This Row],[INSURANCE]]+PaymentSchedule[[#This Row],[TOTAL PAYMENT]]</f>
        <v>#VALUE!</v>
      </c>
      <c r="P364" s="25" t="e">
        <f ca="1">P363+PaymentSchedule[[#This Row],[TOTAL MONTHLY PAYMENTS]]</f>
        <v>#VALUE!</v>
      </c>
    </row>
    <row r="365" spans="2:16">
      <c r="B365" s="10" t="str">
        <f ca="1">IF(LoanIsGood,IF(ROW()-ROW(PaymentSchedule[[#Headers],[PMT NO]])&gt;ScheduledNumberOfPayments,"",ROW()-ROW(PaymentSchedule[[#Headers],[PMT NO]])),"")</f>
        <v/>
      </c>
      <c r="C365" s="12" t="str">
        <f ca="1">IF(PaymentSchedule[[#This Row],[PMT NO]]&lt;&gt;"",EOMONTH(LoanStartDate,ROW(PaymentSchedule[[#This Row],[PMT NO]])-ROW(PaymentSchedule[[#Headers],[PMT NO]])-2)+DAY(LoanStartDate),"")</f>
        <v/>
      </c>
      <c r="D365" s="14" t="str">
        <f ca="1">IF(PaymentSchedule[[#This Row],[PMT NO]]&lt;&gt;"",IF(ROW()-ROW(PaymentSchedule[[#Headers],[BEGINNING BALANCE]])=1,LoanAmount,INDEX(PaymentSchedule[ENDING BALANCE],ROW()-ROW(PaymentSchedule[[#Headers],[BEGINNING BALANCE]])-1)),"")</f>
        <v/>
      </c>
      <c r="E365" s="14" t="str">
        <f ca="1">IF(PaymentSchedule[[#This Row],[PMT NO]]&lt;&gt;"",ScheduledPayment,"")</f>
        <v/>
      </c>
      <c r="F365"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65"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65" s="14" t="str">
        <f ca="1">IF(PaymentSchedule[[#This Row],[PMT NO]]&lt;&gt;"",PaymentSchedule[[#This Row],[TOTAL PAYMENT]]-PaymentSchedule[[#This Row],[INTEREST]],"")</f>
        <v/>
      </c>
      <c r="I365" s="14" t="str">
        <f ca="1">IF(PaymentSchedule[[#This Row],[PMT NO]]&lt;&gt;"",PaymentSchedule[[#This Row],[BEGINNING BALANCE]]*(InterestRate/PaymentsPerYear),"")</f>
        <v/>
      </c>
      <c r="J365" s="14" t="str">
        <f ca="1">IF(PaymentSchedule[[#This Row],[PMT NO]]&lt;&gt;"",IF(PaymentSchedule[[#This Row],[SCHEDULED PAYMENT]]+PaymentSchedule[[#This Row],[EXTRA PAYMENT]]&lt;=PaymentSchedule[[#This Row],[BEGINNING BALANCE]],PaymentSchedule[[#This Row],[BEGINNING BALANCE]]-PaymentSchedule[[#This Row],[PRINCIPAL]],0),"")</f>
        <v/>
      </c>
      <c r="K365" s="14" t="str">
        <f ca="1">IF(PaymentSchedule[[#This Row],[PMT NO]]&lt;&gt;"",SUM(INDEX(PaymentSchedule[INTEREST],1,1):PaymentSchedule[[#This Row],[INTEREST]]),"")</f>
        <v/>
      </c>
      <c r="L365" s="25">
        <f t="shared" si="16"/>
        <v>0</v>
      </c>
      <c r="M365" s="25">
        <f t="shared" si="17"/>
        <v>0</v>
      </c>
      <c r="N365" s="25">
        <f t="shared" si="18"/>
        <v>0</v>
      </c>
      <c r="O365" s="25" t="e">
        <f ca="1">PaymentSchedule[[#This Row],[HOA]]+PaymentSchedule[[#This Row],[TAXES]]+PaymentSchedule[[#This Row],[INSURANCE]]+PaymentSchedule[[#This Row],[TOTAL PAYMENT]]</f>
        <v>#VALUE!</v>
      </c>
      <c r="P365" s="25" t="e">
        <f ca="1">P364+PaymentSchedule[[#This Row],[TOTAL MONTHLY PAYMENTS]]</f>
        <v>#VALUE!</v>
      </c>
    </row>
    <row r="366" spans="2:16">
      <c r="B366" s="10" t="str">
        <f ca="1">IF(LoanIsGood,IF(ROW()-ROW(PaymentSchedule[[#Headers],[PMT NO]])&gt;ScheduledNumberOfPayments,"",ROW()-ROW(PaymentSchedule[[#Headers],[PMT NO]])),"")</f>
        <v/>
      </c>
      <c r="C366" s="12" t="str">
        <f ca="1">IF(PaymentSchedule[[#This Row],[PMT NO]]&lt;&gt;"",EOMONTH(LoanStartDate,ROW(PaymentSchedule[[#This Row],[PMT NO]])-ROW(PaymentSchedule[[#Headers],[PMT NO]])-2)+DAY(LoanStartDate),"")</f>
        <v/>
      </c>
      <c r="D366" s="14" t="str">
        <f ca="1">IF(PaymentSchedule[[#This Row],[PMT NO]]&lt;&gt;"",IF(ROW()-ROW(PaymentSchedule[[#Headers],[BEGINNING BALANCE]])=1,LoanAmount,INDEX(PaymentSchedule[ENDING BALANCE],ROW()-ROW(PaymentSchedule[[#Headers],[BEGINNING BALANCE]])-1)),"")</f>
        <v/>
      </c>
      <c r="E366" s="14" t="str">
        <f ca="1">IF(PaymentSchedule[[#This Row],[PMT NO]]&lt;&gt;"",ScheduledPayment,"")</f>
        <v/>
      </c>
      <c r="F366"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66"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66" s="14" t="str">
        <f ca="1">IF(PaymentSchedule[[#This Row],[PMT NO]]&lt;&gt;"",PaymentSchedule[[#This Row],[TOTAL PAYMENT]]-PaymentSchedule[[#This Row],[INTEREST]],"")</f>
        <v/>
      </c>
      <c r="I366" s="14" t="str">
        <f ca="1">IF(PaymentSchedule[[#This Row],[PMT NO]]&lt;&gt;"",PaymentSchedule[[#This Row],[BEGINNING BALANCE]]*(InterestRate/PaymentsPerYear),"")</f>
        <v/>
      </c>
      <c r="J366" s="14" t="str">
        <f ca="1">IF(PaymentSchedule[[#This Row],[PMT NO]]&lt;&gt;"",IF(PaymentSchedule[[#This Row],[SCHEDULED PAYMENT]]+PaymentSchedule[[#This Row],[EXTRA PAYMENT]]&lt;=PaymentSchedule[[#This Row],[BEGINNING BALANCE]],PaymentSchedule[[#This Row],[BEGINNING BALANCE]]-PaymentSchedule[[#This Row],[PRINCIPAL]],0),"")</f>
        <v/>
      </c>
      <c r="K366" s="14" t="str">
        <f ca="1">IF(PaymentSchedule[[#This Row],[PMT NO]]&lt;&gt;"",SUM(INDEX(PaymentSchedule[INTEREST],1,1):PaymentSchedule[[#This Row],[INTEREST]]),"")</f>
        <v/>
      </c>
      <c r="L366" s="25">
        <f t="shared" si="16"/>
        <v>0</v>
      </c>
      <c r="M366" s="25">
        <f t="shared" si="17"/>
        <v>0</v>
      </c>
      <c r="N366" s="25">
        <f t="shared" si="18"/>
        <v>0</v>
      </c>
      <c r="O366" s="25" t="e">
        <f ca="1">PaymentSchedule[[#This Row],[HOA]]+PaymentSchedule[[#This Row],[TAXES]]+PaymentSchedule[[#This Row],[INSURANCE]]+PaymentSchedule[[#This Row],[TOTAL PAYMENT]]</f>
        <v>#VALUE!</v>
      </c>
      <c r="P366" s="25" t="e">
        <f ca="1">P365+PaymentSchedule[[#This Row],[TOTAL MONTHLY PAYMENTS]]</f>
        <v>#VALUE!</v>
      </c>
    </row>
    <row r="367" spans="2:16">
      <c r="B367" s="10" t="str">
        <f ca="1">IF(LoanIsGood,IF(ROW()-ROW(PaymentSchedule[[#Headers],[PMT NO]])&gt;ScheduledNumberOfPayments,"",ROW()-ROW(PaymentSchedule[[#Headers],[PMT NO]])),"")</f>
        <v/>
      </c>
      <c r="C367" s="12" t="str">
        <f ca="1">IF(PaymentSchedule[[#This Row],[PMT NO]]&lt;&gt;"",EOMONTH(LoanStartDate,ROW(PaymentSchedule[[#This Row],[PMT NO]])-ROW(PaymentSchedule[[#Headers],[PMT NO]])-2)+DAY(LoanStartDate),"")</f>
        <v/>
      </c>
      <c r="D367" s="14" t="str">
        <f ca="1">IF(PaymentSchedule[[#This Row],[PMT NO]]&lt;&gt;"",IF(ROW()-ROW(PaymentSchedule[[#Headers],[BEGINNING BALANCE]])=1,LoanAmount,INDEX(PaymentSchedule[ENDING BALANCE],ROW()-ROW(PaymentSchedule[[#Headers],[BEGINNING BALANCE]])-1)),"")</f>
        <v/>
      </c>
      <c r="E367" s="14" t="str">
        <f ca="1">IF(PaymentSchedule[[#This Row],[PMT NO]]&lt;&gt;"",ScheduledPayment,"")</f>
        <v/>
      </c>
      <c r="F367"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67"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67" s="14" t="str">
        <f ca="1">IF(PaymentSchedule[[#This Row],[PMT NO]]&lt;&gt;"",PaymentSchedule[[#This Row],[TOTAL PAYMENT]]-PaymentSchedule[[#This Row],[INTEREST]],"")</f>
        <v/>
      </c>
      <c r="I367" s="14" t="str">
        <f ca="1">IF(PaymentSchedule[[#This Row],[PMT NO]]&lt;&gt;"",PaymentSchedule[[#This Row],[BEGINNING BALANCE]]*(InterestRate/PaymentsPerYear),"")</f>
        <v/>
      </c>
      <c r="J367" s="14" t="str">
        <f ca="1">IF(PaymentSchedule[[#This Row],[PMT NO]]&lt;&gt;"",IF(PaymentSchedule[[#This Row],[SCHEDULED PAYMENT]]+PaymentSchedule[[#This Row],[EXTRA PAYMENT]]&lt;=PaymentSchedule[[#This Row],[BEGINNING BALANCE]],PaymentSchedule[[#This Row],[BEGINNING BALANCE]]-PaymentSchedule[[#This Row],[PRINCIPAL]],0),"")</f>
        <v/>
      </c>
      <c r="K367" s="14" t="str">
        <f ca="1">IF(PaymentSchedule[[#This Row],[PMT NO]]&lt;&gt;"",SUM(INDEX(PaymentSchedule[INTEREST],1,1):PaymentSchedule[[#This Row],[INTEREST]]),"")</f>
        <v/>
      </c>
      <c r="L367" s="25">
        <f t="shared" si="16"/>
        <v>0</v>
      </c>
      <c r="M367" s="25">
        <f t="shared" si="17"/>
        <v>0</v>
      </c>
      <c r="N367" s="25">
        <f t="shared" si="18"/>
        <v>0</v>
      </c>
      <c r="O367" s="25" t="e">
        <f ca="1">PaymentSchedule[[#This Row],[HOA]]+PaymentSchedule[[#This Row],[TAXES]]+PaymentSchedule[[#This Row],[INSURANCE]]+PaymentSchedule[[#This Row],[TOTAL PAYMENT]]</f>
        <v>#VALUE!</v>
      </c>
      <c r="P367" s="25" t="e">
        <f ca="1">P366+PaymentSchedule[[#This Row],[TOTAL MONTHLY PAYMENTS]]</f>
        <v>#VALUE!</v>
      </c>
    </row>
    <row r="368" spans="2:16">
      <c r="B368" s="10" t="str">
        <f ca="1">IF(LoanIsGood,IF(ROW()-ROW(PaymentSchedule[[#Headers],[PMT NO]])&gt;ScheduledNumberOfPayments,"",ROW()-ROW(PaymentSchedule[[#Headers],[PMT NO]])),"")</f>
        <v/>
      </c>
      <c r="C368" s="12" t="str">
        <f ca="1">IF(PaymentSchedule[[#This Row],[PMT NO]]&lt;&gt;"",EOMONTH(LoanStartDate,ROW(PaymentSchedule[[#This Row],[PMT NO]])-ROW(PaymentSchedule[[#Headers],[PMT NO]])-2)+DAY(LoanStartDate),"")</f>
        <v/>
      </c>
      <c r="D368" s="14" t="str">
        <f ca="1">IF(PaymentSchedule[[#This Row],[PMT NO]]&lt;&gt;"",IF(ROW()-ROW(PaymentSchedule[[#Headers],[BEGINNING BALANCE]])=1,LoanAmount,INDEX(PaymentSchedule[ENDING BALANCE],ROW()-ROW(PaymentSchedule[[#Headers],[BEGINNING BALANCE]])-1)),"")</f>
        <v/>
      </c>
      <c r="E368" s="14" t="str">
        <f ca="1">IF(PaymentSchedule[[#This Row],[PMT NO]]&lt;&gt;"",ScheduledPayment,"")</f>
        <v/>
      </c>
      <c r="F368"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68"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68" s="14" t="str">
        <f ca="1">IF(PaymentSchedule[[#This Row],[PMT NO]]&lt;&gt;"",PaymentSchedule[[#This Row],[TOTAL PAYMENT]]-PaymentSchedule[[#This Row],[INTEREST]],"")</f>
        <v/>
      </c>
      <c r="I368" s="14" t="str">
        <f ca="1">IF(PaymentSchedule[[#This Row],[PMT NO]]&lt;&gt;"",PaymentSchedule[[#This Row],[BEGINNING BALANCE]]*(InterestRate/PaymentsPerYear),"")</f>
        <v/>
      </c>
      <c r="J368" s="14" t="str">
        <f ca="1">IF(PaymentSchedule[[#This Row],[PMT NO]]&lt;&gt;"",IF(PaymentSchedule[[#This Row],[SCHEDULED PAYMENT]]+PaymentSchedule[[#This Row],[EXTRA PAYMENT]]&lt;=PaymentSchedule[[#This Row],[BEGINNING BALANCE]],PaymentSchedule[[#This Row],[BEGINNING BALANCE]]-PaymentSchedule[[#This Row],[PRINCIPAL]],0),"")</f>
        <v/>
      </c>
      <c r="K368" s="14" t="str">
        <f ca="1">IF(PaymentSchedule[[#This Row],[PMT NO]]&lt;&gt;"",SUM(INDEX(PaymentSchedule[INTEREST],1,1):PaymentSchedule[[#This Row],[INTEREST]]),"")</f>
        <v/>
      </c>
      <c r="L368" s="25">
        <f t="shared" si="16"/>
        <v>0</v>
      </c>
      <c r="M368" s="25">
        <f t="shared" si="17"/>
        <v>0</v>
      </c>
      <c r="N368" s="25">
        <f t="shared" si="18"/>
        <v>0</v>
      </c>
      <c r="O368" s="25" t="e">
        <f ca="1">PaymentSchedule[[#This Row],[HOA]]+PaymentSchedule[[#This Row],[TAXES]]+PaymentSchedule[[#This Row],[INSURANCE]]+PaymentSchedule[[#This Row],[TOTAL PAYMENT]]</f>
        <v>#VALUE!</v>
      </c>
      <c r="P368" s="25" t="e">
        <f ca="1">P367+PaymentSchedule[[#This Row],[TOTAL MONTHLY PAYMENTS]]</f>
        <v>#VALUE!</v>
      </c>
    </row>
    <row r="369" spans="2:16">
      <c r="B369" s="10" t="str">
        <f ca="1">IF(LoanIsGood,IF(ROW()-ROW(PaymentSchedule[[#Headers],[PMT NO]])&gt;ScheduledNumberOfPayments,"",ROW()-ROW(PaymentSchedule[[#Headers],[PMT NO]])),"")</f>
        <v/>
      </c>
      <c r="C369" s="12" t="str">
        <f ca="1">IF(PaymentSchedule[[#This Row],[PMT NO]]&lt;&gt;"",EOMONTH(LoanStartDate,ROW(PaymentSchedule[[#This Row],[PMT NO]])-ROW(PaymentSchedule[[#Headers],[PMT NO]])-2)+DAY(LoanStartDate),"")</f>
        <v/>
      </c>
      <c r="D369" s="14" t="str">
        <f ca="1">IF(PaymentSchedule[[#This Row],[PMT NO]]&lt;&gt;"",IF(ROW()-ROW(PaymentSchedule[[#Headers],[BEGINNING BALANCE]])=1,LoanAmount,INDEX(PaymentSchedule[ENDING BALANCE],ROW()-ROW(PaymentSchedule[[#Headers],[BEGINNING BALANCE]])-1)),"")</f>
        <v/>
      </c>
      <c r="E369" s="14" t="str">
        <f ca="1">IF(PaymentSchedule[[#This Row],[PMT NO]]&lt;&gt;"",ScheduledPayment,"")</f>
        <v/>
      </c>
      <c r="F369"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69"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69" s="14" t="str">
        <f ca="1">IF(PaymentSchedule[[#This Row],[PMT NO]]&lt;&gt;"",PaymentSchedule[[#This Row],[TOTAL PAYMENT]]-PaymentSchedule[[#This Row],[INTEREST]],"")</f>
        <v/>
      </c>
      <c r="I369" s="14" t="str">
        <f ca="1">IF(PaymentSchedule[[#This Row],[PMT NO]]&lt;&gt;"",PaymentSchedule[[#This Row],[BEGINNING BALANCE]]*(InterestRate/PaymentsPerYear),"")</f>
        <v/>
      </c>
      <c r="J369" s="14" t="str">
        <f ca="1">IF(PaymentSchedule[[#This Row],[PMT NO]]&lt;&gt;"",IF(PaymentSchedule[[#This Row],[SCHEDULED PAYMENT]]+PaymentSchedule[[#This Row],[EXTRA PAYMENT]]&lt;=PaymentSchedule[[#This Row],[BEGINNING BALANCE]],PaymentSchedule[[#This Row],[BEGINNING BALANCE]]-PaymentSchedule[[#This Row],[PRINCIPAL]],0),"")</f>
        <v/>
      </c>
      <c r="K369" s="14" t="str">
        <f ca="1">IF(PaymentSchedule[[#This Row],[PMT NO]]&lt;&gt;"",SUM(INDEX(PaymentSchedule[INTEREST],1,1):PaymentSchedule[[#This Row],[INTEREST]]),"")</f>
        <v/>
      </c>
      <c r="L369" s="25">
        <f t="shared" si="16"/>
        <v>0</v>
      </c>
      <c r="M369" s="25">
        <f t="shared" si="17"/>
        <v>0</v>
      </c>
      <c r="N369" s="25">
        <f t="shared" si="18"/>
        <v>0</v>
      </c>
      <c r="O369" s="25" t="e">
        <f ca="1">PaymentSchedule[[#This Row],[HOA]]+PaymentSchedule[[#This Row],[TAXES]]+PaymentSchedule[[#This Row],[INSURANCE]]+PaymentSchedule[[#This Row],[TOTAL PAYMENT]]</f>
        <v>#VALUE!</v>
      </c>
      <c r="P369" s="25" t="e">
        <f ca="1">P368+PaymentSchedule[[#This Row],[TOTAL MONTHLY PAYMENTS]]</f>
        <v>#VALUE!</v>
      </c>
    </row>
    <row r="370" spans="2:16">
      <c r="B370" s="10" t="str">
        <f ca="1">IF(LoanIsGood,IF(ROW()-ROW(PaymentSchedule[[#Headers],[PMT NO]])&gt;ScheduledNumberOfPayments,"",ROW()-ROW(PaymentSchedule[[#Headers],[PMT NO]])),"")</f>
        <v/>
      </c>
      <c r="C370" s="12" t="str">
        <f ca="1">IF(PaymentSchedule[[#This Row],[PMT NO]]&lt;&gt;"",EOMONTH(LoanStartDate,ROW(PaymentSchedule[[#This Row],[PMT NO]])-ROW(PaymentSchedule[[#Headers],[PMT NO]])-2)+DAY(LoanStartDate),"")</f>
        <v/>
      </c>
      <c r="D370" s="14" t="str">
        <f ca="1">IF(PaymentSchedule[[#This Row],[PMT NO]]&lt;&gt;"",IF(ROW()-ROW(PaymentSchedule[[#Headers],[BEGINNING BALANCE]])=1,LoanAmount,INDEX(PaymentSchedule[ENDING BALANCE],ROW()-ROW(PaymentSchedule[[#Headers],[BEGINNING BALANCE]])-1)),"")</f>
        <v/>
      </c>
      <c r="E370" s="14" t="str">
        <f ca="1">IF(PaymentSchedule[[#This Row],[PMT NO]]&lt;&gt;"",ScheduledPayment,"")</f>
        <v/>
      </c>
      <c r="F370"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70"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70" s="14" t="str">
        <f ca="1">IF(PaymentSchedule[[#This Row],[PMT NO]]&lt;&gt;"",PaymentSchedule[[#This Row],[TOTAL PAYMENT]]-PaymentSchedule[[#This Row],[INTEREST]],"")</f>
        <v/>
      </c>
      <c r="I370" s="14" t="str">
        <f ca="1">IF(PaymentSchedule[[#This Row],[PMT NO]]&lt;&gt;"",PaymentSchedule[[#This Row],[BEGINNING BALANCE]]*(InterestRate/PaymentsPerYear),"")</f>
        <v/>
      </c>
      <c r="J370" s="14" t="str">
        <f ca="1">IF(PaymentSchedule[[#This Row],[PMT NO]]&lt;&gt;"",IF(PaymentSchedule[[#This Row],[SCHEDULED PAYMENT]]+PaymentSchedule[[#This Row],[EXTRA PAYMENT]]&lt;=PaymentSchedule[[#This Row],[BEGINNING BALANCE]],PaymentSchedule[[#This Row],[BEGINNING BALANCE]]-PaymentSchedule[[#This Row],[PRINCIPAL]],0),"")</f>
        <v/>
      </c>
      <c r="K370" s="14" t="str">
        <f ca="1">IF(PaymentSchedule[[#This Row],[PMT NO]]&lt;&gt;"",SUM(INDEX(PaymentSchedule[INTEREST],1,1):PaymentSchedule[[#This Row],[INTEREST]]),"")</f>
        <v/>
      </c>
      <c r="L370" s="25">
        <f t="shared" si="16"/>
        <v>0</v>
      </c>
      <c r="M370" s="25">
        <f t="shared" si="17"/>
        <v>0</v>
      </c>
      <c r="N370" s="25">
        <f t="shared" si="18"/>
        <v>0</v>
      </c>
      <c r="O370" s="25" t="e">
        <f ca="1">PaymentSchedule[[#This Row],[HOA]]+PaymentSchedule[[#This Row],[TAXES]]+PaymentSchedule[[#This Row],[INSURANCE]]+PaymentSchedule[[#This Row],[TOTAL PAYMENT]]</f>
        <v>#VALUE!</v>
      </c>
      <c r="P370" s="25" t="e">
        <f ca="1">P369+PaymentSchedule[[#This Row],[TOTAL MONTHLY PAYMENTS]]</f>
        <v>#VALUE!</v>
      </c>
    </row>
    <row r="371" spans="2:16">
      <c r="B371" s="10" t="str">
        <f ca="1">IF(LoanIsGood,IF(ROW()-ROW(PaymentSchedule[[#Headers],[PMT NO]])&gt;ScheduledNumberOfPayments,"",ROW()-ROW(PaymentSchedule[[#Headers],[PMT NO]])),"")</f>
        <v/>
      </c>
      <c r="C371" s="12" t="str">
        <f ca="1">IF(PaymentSchedule[[#This Row],[PMT NO]]&lt;&gt;"",EOMONTH(LoanStartDate,ROW(PaymentSchedule[[#This Row],[PMT NO]])-ROW(PaymentSchedule[[#Headers],[PMT NO]])-2)+DAY(LoanStartDate),"")</f>
        <v/>
      </c>
      <c r="D371" s="14" t="str">
        <f ca="1">IF(PaymentSchedule[[#This Row],[PMT NO]]&lt;&gt;"",IF(ROW()-ROW(PaymentSchedule[[#Headers],[BEGINNING BALANCE]])=1,LoanAmount,INDEX(PaymentSchedule[ENDING BALANCE],ROW()-ROW(PaymentSchedule[[#Headers],[BEGINNING BALANCE]])-1)),"")</f>
        <v/>
      </c>
      <c r="E371" s="14" t="str">
        <f ca="1">IF(PaymentSchedule[[#This Row],[PMT NO]]&lt;&gt;"",ScheduledPayment,"")</f>
        <v/>
      </c>
      <c r="F371" s="14" t="str">
        <f ca="1">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f>
        <v/>
      </c>
      <c r="G371" s="14" t="str">
        <f ca="1">IF(PaymentSchedule[[#This Row],[PMT NO]]&lt;&gt;"",IF(PaymentSchedule[[#This Row],[SCHEDULED PAYMENT]]+PaymentSchedule[[#This Row],[EXTRA PAYMENT]]&lt;=PaymentSchedule[[#This Row],[BEGINNING BALANCE]],PaymentSchedule[[#This Row],[SCHEDULED PAYMENT]]+PaymentSchedule[[#This Row],[EXTRA PAYMENT]],PaymentSchedule[[#This Row],[BEGINNING BALANCE]]),"")</f>
        <v/>
      </c>
      <c r="H371" s="14" t="str">
        <f ca="1">IF(PaymentSchedule[[#This Row],[PMT NO]]&lt;&gt;"",PaymentSchedule[[#This Row],[TOTAL PAYMENT]]-PaymentSchedule[[#This Row],[INTEREST]],"")</f>
        <v/>
      </c>
      <c r="I371" s="14" t="str">
        <f ca="1">IF(PaymentSchedule[[#This Row],[PMT NO]]&lt;&gt;"",PaymentSchedule[[#This Row],[BEGINNING BALANCE]]*(InterestRate/PaymentsPerYear),"")</f>
        <v/>
      </c>
      <c r="J371" s="14" t="str">
        <f ca="1">IF(PaymentSchedule[[#This Row],[PMT NO]]&lt;&gt;"",IF(PaymentSchedule[[#This Row],[SCHEDULED PAYMENT]]+PaymentSchedule[[#This Row],[EXTRA PAYMENT]]&lt;=PaymentSchedule[[#This Row],[BEGINNING BALANCE]],PaymentSchedule[[#This Row],[BEGINNING BALANCE]]-PaymentSchedule[[#This Row],[PRINCIPAL]],0),"")</f>
        <v/>
      </c>
      <c r="K371" s="14" t="str">
        <f ca="1">IF(PaymentSchedule[[#This Row],[PMT NO]]&lt;&gt;"",SUM(INDEX(PaymentSchedule[INTEREST],1,1):PaymentSchedule[[#This Row],[INTEREST]]),"")</f>
        <v/>
      </c>
      <c r="L371" s="25">
        <f t="shared" si="16"/>
        <v>0</v>
      </c>
      <c r="M371" s="25">
        <f t="shared" si="17"/>
        <v>0</v>
      </c>
      <c r="N371" s="25">
        <f t="shared" si="18"/>
        <v>0</v>
      </c>
      <c r="O371" s="25" t="e">
        <f ca="1">PaymentSchedule[[#This Row],[HOA]]+PaymentSchedule[[#This Row],[TAXES]]+PaymentSchedule[[#This Row],[INSURANCE]]+PaymentSchedule[[#This Row],[TOTAL PAYMENT]]</f>
        <v>#VALUE!</v>
      </c>
      <c r="P371" s="25" t="e">
        <f ca="1">P370+PaymentSchedule[[#This Row],[TOTAL MONTHLY PAYMENTS]]</f>
        <v>#VALUE!</v>
      </c>
    </row>
  </sheetData>
  <sheetProtection algorithmName="SHA-512" hashValue="Ryu+pmuv+1qTXl1q65YT4gMmGh2ptUTV6UOrB4QFmaOarUIzbFmqHF3k3/XN+JlFs1xzl5EUcHC7Pm3d9aHnQQ==" saltValue="KQ0U11XthnXgpo/CXlOYvA==" spinCount="100000" sheet="1" objects="1" scenarios="1"/>
  <mergeCells count="17">
    <mergeCell ref="K3:L3"/>
    <mergeCell ref="K5:L5"/>
    <mergeCell ref="K6:L6"/>
    <mergeCell ref="K7:L8"/>
    <mergeCell ref="K9:L10"/>
    <mergeCell ref="C9:D9"/>
    <mergeCell ref="G3:H3"/>
    <mergeCell ref="G4:H4"/>
    <mergeCell ref="G5:H5"/>
    <mergeCell ref="G6:H6"/>
    <mergeCell ref="G7:H7"/>
    <mergeCell ref="H9:I9"/>
    <mergeCell ref="C3:D3"/>
    <mergeCell ref="C5:D5"/>
    <mergeCell ref="C6:D6"/>
    <mergeCell ref="C7:D7"/>
    <mergeCell ref="G8:H8"/>
  </mergeCells>
  <conditionalFormatting sqref="B12:K371">
    <cfRule type="expression" dxfId="0" priority="2">
      <formula>($B12="")+(($D12=0)*($F12=0))</formula>
    </cfRule>
  </conditionalFormatting>
  <dataValidations count="26">
    <dataValidation allowBlank="1" showInputMessage="1" showErrorMessage="1" prompt="Enter Loan Amount in this cell" sqref="E3 M3" xr:uid="{00000000-0002-0000-0000-000000000000}"/>
    <dataValidation allowBlank="1" showInputMessage="1" showErrorMessage="1" prompt="Enter interest rate to be paid annually in this cell" sqref="E4 M4" xr:uid="{00000000-0002-0000-0000-000001000000}"/>
    <dataValidation allowBlank="1" showInputMessage="1" showErrorMessage="1" prompt="Enter loan period in years in this cell" sqref="E5 M5" xr:uid="{00000000-0002-0000-0000-000002000000}"/>
    <dataValidation allowBlank="1" showInputMessage="1" showErrorMessage="1" prompt="Enter the number of payments to be made in a year in this cell" sqref="E6 M6" xr:uid="{00000000-0002-0000-0000-000003000000}"/>
    <dataValidation allowBlank="1" showInputMessage="1" showErrorMessage="1" prompt="Enter the start date of loan in this cell" sqref="E7 M7" xr:uid="{00000000-0002-0000-0000-000004000000}"/>
    <dataValidation allowBlank="1" showInputMessage="1" showErrorMessage="1" prompt="Enter the amount of extra payment in this cell" sqref="E9 M9" xr:uid="{00000000-0002-0000-0000-000005000000}"/>
    <dataValidation allowBlank="1" showInputMessage="1" showErrorMessage="1" prompt="Automatically calculated total interest" sqref="I8" xr:uid="{00000000-0002-0000-0000-000006000000}"/>
    <dataValidation allowBlank="1" showInputMessage="1" showErrorMessage="1" prompt="Automatically updated scheduled payment amount" sqref="I3" xr:uid="{00000000-0002-0000-0000-000007000000}"/>
    <dataValidation allowBlank="1" showInputMessage="1" showErrorMessage="1" prompt="Automatically updated scheduled number of payments" sqref="I4" xr:uid="{00000000-0002-0000-0000-000008000000}"/>
    <dataValidation allowBlank="1" showInputMessage="1" showErrorMessage="1" prompt="Automatically updated actual number of payments" sqref="I5" xr:uid="{00000000-0002-0000-0000-000009000000}"/>
    <dataValidation allowBlank="1" showInputMessage="1" showErrorMessage="1" prompt="This workbook produces a loan amortization schedule that calculates total interest and total payments &amp; includes the option for extra payments" sqref="A1" xr:uid="{00000000-0002-0000-0000-00000A000000}"/>
    <dataValidation allowBlank="1" showInputMessage="1" showErrorMessage="1" prompt="Enter loan values in cells E3 to E7 and E9. Description of each loan value is in column C. Payment Schedule table starting in cell B11 will automatically update" sqref="C2 K2" xr:uid="{00000000-0002-0000-0000-00000B000000}"/>
    <dataValidation allowBlank="1" showInputMessage="1" showErrorMessage="1" prompt="Loan Summary fields from I3 to I7 are automatically adjusted based on the values entered. Enter the Lender's name in I9" sqref="G2" xr:uid="{00000000-0002-0000-0000-00000C000000}"/>
    <dataValidation allowBlank="1" showInputMessage="1" showErrorMessage="1" prompt="Worksheet title is in this cell. Enter loan values in cells E3 to E7 &amp; extra payments in cell E9, loan summary in column I &amp; Payment Schedule table will automatically update" sqref="B1" xr:uid="{00000000-0002-0000-0000-00000D000000}"/>
    <dataValidation allowBlank="1" showInputMessage="1" showErrorMessage="1" prompt="Automatically updated total early payments" sqref="I6:I7" xr:uid="{00000000-0002-0000-0000-00000E000000}"/>
    <dataValidation allowBlank="1" showInputMessage="1" showErrorMessage="1" prompt="Payment number is automatically updated in this column" sqref="B11" xr:uid="{00000000-0002-0000-0000-00000F000000}"/>
    <dataValidation allowBlank="1" showInputMessage="1" showErrorMessage="1" prompt="Payment date is automatically updated in this column" sqref="C11" xr:uid="{00000000-0002-0000-0000-000010000000}"/>
    <dataValidation allowBlank="1" showInputMessage="1" showErrorMessage="1" prompt="Beginning balance is automatically updated in this column" sqref="D11" xr:uid="{00000000-0002-0000-0000-000011000000}"/>
    <dataValidation allowBlank="1" showInputMessage="1" showErrorMessage="1" prompt="Scheduled payment is automatically updated in this column" sqref="E11" xr:uid="{00000000-0002-0000-0000-000012000000}"/>
    <dataValidation allowBlank="1" showInputMessage="1" showErrorMessage="1" prompt="Extra payment is automatically updated in this column" sqref="F11 L11:O11" xr:uid="{00000000-0002-0000-0000-000013000000}"/>
    <dataValidation allowBlank="1" showInputMessage="1" showErrorMessage="1" prompt="Total payment is automatically updated in this column" sqref="G11" xr:uid="{00000000-0002-0000-0000-000014000000}"/>
    <dataValidation allowBlank="1" showInputMessage="1" showErrorMessage="1" prompt="Interest is automatically updated in this column" sqref="I11" xr:uid="{00000000-0002-0000-0000-000016000000}"/>
    <dataValidation allowBlank="1" showInputMessage="1" showErrorMessage="1" prompt="Ending balance is automatically updated in this column" sqref="J11" xr:uid="{00000000-0002-0000-0000-000017000000}"/>
    <dataValidation allowBlank="1" showInputMessage="1" showErrorMessage="1" prompt="Cumulative interest is automatically updated in this column" sqref="K11" xr:uid="{00000000-0002-0000-0000-000018000000}"/>
    <dataValidation allowBlank="1" showInputMessage="1" showErrorMessage="1" prompt="Enter the name of the lender in this cell" sqref="H9:I9" xr:uid="{00000000-0002-0000-0000-000019000000}"/>
    <dataValidation allowBlank="1" showInputMessage="1" showErrorMessage="1" prompt="Principal is automatically updated in this column" sqref="H11" xr:uid="{00000000-0002-0000-0000-000015000000}"/>
  </dataValidations>
  <hyperlinks>
    <hyperlink ref="D4" r:id="rId1" display="[SEE CURRENT]" xr:uid="{AE0F5BA1-7A24-411E-A0AE-F1949CB97428}"/>
  </hyperlinks>
  <printOptions horizontalCentered="1"/>
  <pageMargins left="0.4" right="0.4" top="0.4" bottom="0.5" header="0.3" footer="0.3"/>
  <pageSetup scale="53" fitToHeight="0" orientation="landscape" r:id="rId2"/>
  <headerFooter differentFirst="1">
    <oddFooter>Page &amp;P of &amp;N</oddFooter>
  </headerFooter>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E2745-3161-407E-880A-850AB38A2CE2}">
  <sheetPr codeName="Sheet4"/>
  <dimension ref="A2:G52"/>
  <sheetViews>
    <sheetView workbookViewId="0">
      <selection activeCell="G5" sqref="G5"/>
    </sheetView>
  </sheetViews>
  <sheetFormatPr defaultRowHeight="13.8"/>
  <cols>
    <col min="2" max="2" width="19.296875" style="30" customWidth="1"/>
    <col min="3" max="3" width="15.09765625" customWidth="1"/>
    <col min="4" max="4" width="12.09765625" customWidth="1"/>
    <col min="6" max="6" width="14.296875" customWidth="1"/>
    <col min="7" max="7" width="12.3984375" bestFit="1" customWidth="1"/>
  </cols>
  <sheetData>
    <row r="2" spans="1:7">
      <c r="B2" s="30" t="s">
        <v>83</v>
      </c>
      <c r="G2" t="s">
        <v>87</v>
      </c>
    </row>
    <row r="3" spans="1:7">
      <c r="A3">
        <v>1</v>
      </c>
      <c r="B3" s="30">
        <f>'Should I Rent or Buy Tool'!L24*12</f>
        <v>0</v>
      </c>
      <c r="F3" t="s">
        <v>88</v>
      </c>
      <c r="G3" s="30" t="e">
        <f ca="1">'Should I Rent or Buy Tool'!$B$37-'Should I Rent or Buy Tool'!$E$37</f>
        <v>#VALUE!</v>
      </c>
    </row>
    <row r="4" spans="1:7">
      <c r="A4">
        <v>2</v>
      </c>
      <c r="B4" s="30">
        <f>('Should I Rent or Buy Tool'!L24*(1.03)^A4)*12+B3</f>
        <v>0</v>
      </c>
      <c r="C4" s="30">
        <f>B4-B3</f>
        <v>0</v>
      </c>
      <c r="D4" s="30">
        <f>C4/12</f>
        <v>0</v>
      </c>
      <c r="F4" t="s">
        <v>89</v>
      </c>
      <c r="G4" s="30" t="e">
        <f ca="1">'Should I Rent or Buy Tool'!$B$37-'Should I Rent or Buy Tool'!$E$37</f>
        <v>#VALUE!</v>
      </c>
    </row>
    <row r="5" spans="1:7">
      <c r="A5">
        <v>3</v>
      </c>
      <c r="B5" s="30">
        <f>('Should I Rent or Buy Tool'!L24*(1.03)^A5)*12+B4</f>
        <v>0</v>
      </c>
      <c r="C5" s="30">
        <f t="shared" ref="C5:C52" si="0">B5-B4</f>
        <v>0</v>
      </c>
      <c r="D5" s="30">
        <f t="shared" ref="D5:D52" si="1">C5/12</f>
        <v>0</v>
      </c>
    </row>
    <row r="6" spans="1:7">
      <c r="A6">
        <v>4</v>
      </c>
      <c r="B6" s="30">
        <f>('Should I Rent or Buy Tool'!L24*(1.03)^A6)*12+B5</f>
        <v>0</v>
      </c>
      <c r="C6" s="30">
        <f t="shared" si="0"/>
        <v>0</v>
      </c>
      <c r="D6" s="30">
        <f t="shared" si="1"/>
        <v>0</v>
      </c>
    </row>
    <row r="7" spans="1:7">
      <c r="A7">
        <v>5</v>
      </c>
      <c r="B7" s="30">
        <f>('Should I Rent or Buy Tool'!L24*(1.03)^A7)*12+B6</f>
        <v>0</v>
      </c>
      <c r="C7" s="30">
        <f t="shared" si="0"/>
        <v>0</v>
      </c>
      <c r="D7" s="30">
        <f t="shared" si="1"/>
        <v>0</v>
      </c>
    </row>
    <row r="8" spans="1:7">
      <c r="A8">
        <v>6</v>
      </c>
      <c r="B8" s="30">
        <f>('Should I Rent or Buy Tool'!L24*(1.03)^A8)*12+B7</f>
        <v>0</v>
      </c>
      <c r="C8" s="30">
        <f t="shared" si="0"/>
        <v>0</v>
      </c>
      <c r="D8" s="30">
        <f t="shared" si="1"/>
        <v>0</v>
      </c>
    </row>
    <row r="9" spans="1:7">
      <c r="A9">
        <v>7</v>
      </c>
      <c r="B9" s="30">
        <f>('Should I Rent or Buy Tool'!L24*(1.03)^A9)*12+B8</f>
        <v>0</v>
      </c>
      <c r="C9" s="30">
        <f t="shared" si="0"/>
        <v>0</v>
      </c>
      <c r="D9" s="30">
        <f t="shared" si="1"/>
        <v>0</v>
      </c>
    </row>
    <row r="10" spans="1:7">
      <c r="A10">
        <v>8</v>
      </c>
      <c r="B10" s="30">
        <f>('Should I Rent or Buy Tool'!L24*(1.03)^A10)*12+B9</f>
        <v>0</v>
      </c>
      <c r="C10" s="30">
        <f t="shared" si="0"/>
        <v>0</v>
      </c>
      <c r="D10" s="30">
        <f t="shared" si="1"/>
        <v>0</v>
      </c>
    </row>
    <row r="11" spans="1:7">
      <c r="A11">
        <v>9</v>
      </c>
      <c r="B11" s="30">
        <f>('Should I Rent or Buy Tool'!L24*(1.03)^A11)*12+B10</f>
        <v>0</v>
      </c>
      <c r="C11" s="30">
        <f t="shared" si="0"/>
        <v>0</v>
      </c>
      <c r="D11" s="30">
        <f t="shared" si="1"/>
        <v>0</v>
      </c>
    </row>
    <row r="12" spans="1:7">
      <c r="A12">
        <v>10</v>
      </c>
      <c r="B12" s="30">
        <f>('Should I Rent or Buy Tool'!L24*(1.03)^A12)*12+B11</f>
        <v>0</v>
      </c>
      <c r="C12" s="30">
        <f t="shared" si="0"/>
        <v>0</v>
      </c>
      <c r="D12" s="30">
        <f t="shared" si="1"/>
        <v>0</v>
      </c>
    </row>
    <row r="13" spans="1:7">
      <c r="A13">
        <v>11</v>
      </c>
      <c r="B13" s="30">
        <f>('Should I Rent or Buy Tool'!L24*(1.03)^A13)*12+B12</f>
        <v>0</v>
      </c>
      <c r="C13" s="30">
        <f t="shared" si="0"/>
        <v>0</v>
      </c>
      <c r="D13" s="30">
        <f t="shared" si="1"/>
        <v>0</v>
      </c>
    </row>
    <row r="14" spans="1:7">
      <c r="A14">
        <v>12</v>
      </c>
      <c r="B14" s="30">
        <f>('Should I Rent or Buy Tool'!L24*(1.03)^A14)*12+B13</f>
        <v>0</v>
      </c>
      <c r="C14" s="30">
        <f t="shared" si="0"/>
        <v>0</v>
      </c>
      <c r="D14" s="30">
        <f t="shared" si="1"/>
        <v>0</v>
      </c>
    </row>
    <row r="15" spans="1:7">
      <c r="A15">
        <v>13</v>
      </c>
      <c r="B15" s="30">
        <f>('Should I Rent or Buy Tool'!L24*(1.03)^A15)*12+B14</f>
        <v>0</v>
      </c>
      <c r="C15" s="30">
        <f t="shared" si="0"/>
        <v>0</v>
      </c>
      <c r="D15" s="30">
        <f t="shared" si="1"/>
        <v>0</v>
      </c>
    </row>
    <row r="16" spans="1:7">
      <c r="A16">
        <v>14</v>
      </c>
      <c r="B16" s="30">
        <f>('Should I Rent or Buy Tool'!L24*(1.03)^A16)*12+B15</f>
        <v>0</v>
      </c>
      <c r="C16" s="30">
        <f t="shared" si="0"/>
        <v>0</v>
      </c>
      <c r="D16" s="30">
        <f t="shared" si="1"/>
        <v>0</v>
      </c>
    </row>
    <row r="17" spans="1:4">
      <c r="A17">
        <v>15</v>
      </c>
      <c r="B17" s="30">
        <f>('Should I Rent or Buy Tool'!L24*(1.03)^A17)*12+B16</f>
        <v>0</v>
      </c>
      <c r="C17" s="30">
        <f t="shared" si="0"/>
        <v>0</v>
      </c>
      <c r="D17" s="30">
        <f t="shared" si="1"/>
        <v>0</v>
      </c>
    </row>
    <row r="18" spans="1:4">
      <c r="A18">
        <v>16</v>
      </c>
      <c r="B18" s="30">
        <f>('Should I Rent or Buy Tool'!L24*(1.03)^A18)*12+B17</f>
        <v>0</v>
      </c>
      <c r="C18" s="30">
        <f t="shared" si="0"/>
        <v>0</v>
      </c>
      <c r="D18" s="30">
        <f t="shared" si="1"/>
        <v>0</v>
      </c>
    </row>
    <row r="19" spans="1:4">
      <c r="A19">
        <v>17</v>
      </c>
      <c r="B19" s="30">
        <f>('Should I Rent or Buy Tool'!L24*(1.03)^A19)*12+B18</f>
        <v>0</v>
      </c>
      <c r="C19" s="30">
        <f t="shared" si="0"/>
        <v>0</v>
      </c>
      <c r="D19" s="30">
        <f t="shared" si="1"/>
        <v>0</v>
      </c>
    </row>
    <row r="20" spans="1:4">
      <c r="A20">
        <v>18</v>
      </c>
      <c r="B20" s="30">
        <f>('Should I Rent or Buy Tool'!L24*(1.03)^A20)*12+B19</f>
        <v>0</v>
      </c>
      <c r="C20" s="30">
        <f t="shared" si="0"/>
        <v>0</v>
      </c>
      <c r="D20" s="30">
        <f t="shared" si="1"/>
        <v>0</v>
      </c>
    </row>
    <row r="21" spans="1:4">
      <c r="A21">
        <v>19</v>
      </c>
      <c r="B21" s="30">
        <f>('Should I Rent or Buy Tool'!L24*(1.03)^A21)*12+B20</f>
        <v>0</v>
      </c>
      <c r="C21" s="30">
        <f t="shared" si="0"/>
        <v>0</v>
      </c>
      <c r="D21" s="30">
        <f t="shared" si="1"/>
        <v>0</v>
      </c>
    </row>
    <row r="22" spans="1:4">
      <c r="A22">
        <v>20</v>
      </c>
      <c r="B22" s="30">
        <f>('Should I Rent or Buy Tool'!L24*(1.03)^A22)*12+B21</f>
        <v>0</v>
      </c>
      <c r="C22" s="30">
        <f t="shared" si="0"/>
        <v>0</v>
      </c>
      <c r="D22" s="30">
        <f t="shared" si="1"/>
        <v>0</v>
      </c>
    </row>
    <row r="23" spans="1:4">
      <c r="A23">
        <v>21</v>
      </c>
      <c r="B23" s="30">
        <f>('Should I Rent or Buy Tool'!L24*(1.03)^A23)*12+B22</f>
        <v>0</v>
      </c>
      <c r="C23" s="30">
        <f t="shared" si="0"/>
        <v>0</v>
      </c>
      <c r="D23" s="30">
        <f t="shared" si="1"/>
        <v>0</v>
      </c>
    </row>
    <row r="24" spans="1:4">
      <c r="A24">
        <v>22</v>
      </c>
      <c r="B24" s="30">
        <f>('Should I Rent or Buy Tool'!L24*(1.03)^A24)*12+B23</f>
        <v>0</v>
      </c>
      <c r="C24" s="30">
        <f t="shared" si="0"/>
        <v>0</v>
      </c>
      <c r="D24" s="30">
        <f t="shared" si="1"/>
        <v>0</v>
      </c>
    </row>
    <row r="25" spans="1:4">
      <c r="A25">
        <v>23</v>
      </c>
      <c r="B25" s="30">
        <f>('Should I Rent or Buy Tool'!L24*(1.03)^A25)*12+B24</f>
        <v>0</v>
      </c>
      <c r="C25" s="30">
        <f t="shared" si="0"/>
        <v>0</v>
      </c>
      <c r="D25" s="30">
        <f t="shared" si="1"/>
        <v>0</v>
      </c>
    </row>
    <row r="26" spans="1:4">
      <c r="A26">
        <v>24</v>
      </c>
      <c r="B26" s="30">
        <f>('Should I Rent or Buy Tool'!L24*(1.03)^A26)*12+B25</f>
        <v>0</v>
      </c>
      <c r="C26" s="30">
        <f t="shared" si="0"/>
        <v>0</v>
      </c>
      <c r="D26" s="30">
        <f t="shared" si="1"/>
        <v>0</v>
      </c>
    </row>
    <row r="27" spans="1:4">
      <c r="A27">
        <v>25</v>
      </c>
      <c r="B27" s="30">
        <f>('Should I Rent or Buy Tool'!L24*(1.03)^A27)*12+B26</f>
        <v>0</v>
      </c>
      <c r="C27" s="30">
        <f t="shared" si="0"/>
        <v>0</v>
      </c>
      <c r="D27" s="30">
        <f t="shared" si="1"/>
        <v>0</v>
      </c>
    </row>
    <row r="28" spans="1:4">
      <c r="A28">
        <v>26</v>
      </c>
      <c r="B28" s="30">
        <f>('Should I Rent or Buy Tool'!L24*(1.03)^A28)*12+B27</f>
        <v>0</v>
      </c>
      <c r="C28" s="30">
        <f t="shared" si="0"/>
        <v>0</v>
      </c>
      <c r="D28" s="30">
        <f t="shared" si="1"/>
        <v>0</v>
      </c>
    </row>
    <row r="29" spans="1:4">
      <c r="A29">
        <v>27</v>
      </c>
      <c r="B29" s="30">
        <f>('Should I Rent or Buy Tool'!L24*(1.03)^A29)*12+B28</f>
        <v>0</v>
      </c>
      <c r="C29" s="30">
        <f t="shared" si="0"/>
        <v>0</v>
      </c>
      <c r="D29" s="30">
        <f t="shared" si="1"/>
        <v>0</v>
      </c>
    </row>
    <row r="30" spans="1:4">
      <c r="A30">
        <v>28</v>
      </c>
      <c r="B30" s="30">
        <f>('Should I Rent or Buy Tool'!L24*(1.03)^A30)*12+B29</f>
        <v>0</v>
      </c>
      <c r="C30" s="30">
        <f t="shared" si="0"/>
        <v>0</v>
      </c>
      <c r="D30" s="30">
        <f t="shared" si="1"/>
        <v>0</v>
      </c>
    </row>
    <row r="31" spans="1:4">
      <c r="A31">
        <v>29</v>
      </c>
      <c r="B31" s="30">
        <f>('Should I Rent or Buy Tool'!L24*(1.03)^A31)*12+B30</f>
        <v>0</v>
      </c>
      <c r="C31" s="30">
        <f t="shared" si="0"/>
        <v>0</v>
      </c>
      <c r="D31" s="30">
        <f t="shared" si="1"/>
        <v>0</v>
      </c>
    </row>
    <row r="32" spans="1:4">
      <c r="A32">
        <v>30</v>
      </c>
      <c r="B32" s="30">
        <f>('Should I Rent or Buy Tool'!L24*(1.03)^A32)*12+B31</f>
        <v>0</v>
      </c>
      <c r="C32" s="30">
        <f t="shared" si="0"/>
        <v>0</v>
      </c>
      <c r="D32" s="30">
        <f t="shared" si="1"/>
        <v>0</v>
      </c>
    </row>
    <row r="33" spans="1:4">
      <c r="A33">
        <v>31</v>
      </c>
      <c r="B33" s="30">
        <f>('Should I Rent or Buy Tool'!L24*(1.03)^A33)*12+B32</f>
        <v>0</v>
      </c>
      <c r="C33" s="30">
        <f t="shared" si="0"/>
        <v>0</v>
      </c>
      <c r="D33" s="30">
        <f t="shared" si="1"/>
        <v>0</v>
      </c>
    </row>
    <row r="34" spans="1:4">
      <c r="A34">
        <v>32</v>
      </c>
      <c r="B34" s="30">
        <f>('Should I Rent or Buy Tool'!L24*(1.03)^A34)*12+B33</f>
        <v>0</v>
      </c>
      <c r="C34" s="30">
        <f t="shared" si="0"/>
        <v>0</v>
      </c>
      <c r="D34" s="30">
        <f t="shared" si="1"/>
        <v>0</v>
      </c>
    </row>
    <row r="35" spans="1:4">
      <c r="A35">
        <v>33</v>
      </c>
      <c r="B35" s="30">
        <f>('Should I Rent or Buy Tool'!L24*(1.03)^A35)*12+B34</f>
        <v>0</v>
      </c>
      <c r="C35" s="30">
        <f t="shared" si="0"/>
        <v>0</v>
      </c>
      <c r="D35" s="30">
        <f t="shared" si="1"/>
        <v>0</v>
      </c>
    </row>
    <row r="36" spans="1:4">
      <c r="A36">
        <v>34</v>
      </c>
      <c r="B36" s="30">
        <f>('Should I Rent or Buy Tool'!L24*(1.03)^A36)*12+B35</f>
        <v>0</v>
      </c>
      <c r="C36" s="30">
        <f t="shared" si="0"/>
        <v>0</v>
      </c>
      <c r="D36" s="30">
        <f t="shared" si="1"/>
        <v>0</v>
      </c>
    </row>
    <row r="37" spans="1:4">
      <c r="A37">
        <v>35</v>
      </c>
      <c r="B37" s="30">
        <f>('Should I Rent or Buy Tool'!L24*(1.03)^A37)*12+B36</f>
        <v>0</v>
      </c>
      <c r="C37" s="30">
        <f t="shared" si="0"/>
        <v>0</v>
      </c>
      <c r="D37" s="30">
        <f t="shared" si="1"/>
        <v>0</v>
      </c>
    </row>
    <row r="38" spans="1:4">
      <c r="A38">
        <v>36</v>
      </c>
      <c r="B38" s="30">
        <f>('Should I Rent or Buy Tool'!L24*(1.03)^A38)*12+B37</f>
        <v>0</v>
      </c>
      <c r="C38" s="30">
        <f t="shared" si="0"/>
        <v>0</v>
      </c>
      <c r="D38" s="30">
        <f t="shared" si="1"/>
        <v>0</v>
      </c>
    </row>
    <row r="39" spans="1:4">
      <c r="A39">
        <v>37</v>
      </c>
      <c r="B39" s="30">
        <f>('Should I Rent or Buy Tool'!L24*(1.03)^A39)*12+B38</f>
        <v>0</v>
      </c>
      <c r="C39" s="30">
        <f t="shared" si="0"/>
        <v>0</v>
      </c>
      <c r="D39" s="30">
        <f t="shared" si="1"/>
        <v>0</v>
      </c>
    </row>
    <row r="40" spans="1:4">
      <c r="A40">
        <v>38</v>
      </c>
      <c r="B40" s="30">
        <f>('Should I Rent or Buy Tool'!L24*(1.03)^A40)*12+B39</f>
        <v>0</v>
      </c>
      <c r="C40" s="30">
        <f t="shared" si="0"/>
        <v>0</v>
      </c>
      <c r="D40" s="30">
        <f t="shared" si="1"/>
        <v>0</v>
      </c>
    </row>
    <row r="41" spans="1:4">
      <c r="A41">
        <v>39</v>
      </c>
      <c r="B41" s="30">
        <f>('Should I Rent or Buy Tool'!L24*(1.03)^A41)*12+B40</f>
        <v>0</v>
      </c>
      <c r="C41" s="30">
        <f t="shared" si="0"/>
        <v>0</v>
      </c>
      <c r="D41" s="30">
        <f t="shared" si="1"/>
        <v>0</v>
      </c>
    </row>
    <row r="42" spans="1:4">
      <c r="A42">
        <v>40</v>
      </c>
      <c r="B42" s="30">
        <f>('Should I Rent or Buy Tool'!L24*(1.03)^A42)*12+B41</f>
        <v>0</v>
      </c>
      <c r="C42" s="30">
        <f t="shared" si="0"/>
        <v>0</v>
      </c>
      <c r="D42" s="30">
        <f t="shared" si="1"/>
        <v>0</v>
      </c>
    </row>
    <row r="43" spans="1:4">
      <c r="A43">
        <v>41</v>
      </c>
      <c r="B43" s="30">
        <f>('Should I Rent or Buy Tool'!L24*(1.03)^A43)*12+B42</f>
        <v>0</v>
      </c>
      <c r="C43" s="30">
        <f t="shared" si="0"/>
        <v>0</v>
      </c>
      <c r="D43" s="30">
        <f t="shared" si="1"/>
        <v>0</v>
      </c>
    </row>
    <row r="44" spans="1:4">
      <c r="A44">
        <v>42</v>
      </c>
      <c r="B44" s="30">
        <f>('Should I Rent or Buy Tool'!L24*(1.03)^A44)*12+B43</f>
        <v>0</v>
      </c>
      <c r="C44" s="30">
        <f t="shared" si="0"/>
        <v>0</v>
      </c>
      <c r="D44" s="30">
        <f t="shared" si="1"/>
        <v>0</v>
      </c>
    </row>
    <row r="45" spans="1:4">
      <c r="A45">
        <v>43</v>
      </c>
      <c r="B45" s="30">
        <f>('Should I Rent or Buy Tool'!L24*(1.03)^A45)*12+B44</f>
        <v>0</v>
      </c>
      <c r="C45" s="30">
        <f t="shared" si="0"/>
        <v>0</v>
      </c>
      <c r="D45" s="30">
        <f t="shared" si="1"/>
        <v>0</v>
      </c>
    </row>
    <row r="46" spans="1:4">
      <c r="A46">
        <v>44</v>
      </c>
      <c r="B46" s="30">
        <f>('Should I Rent or Buy Tool'!L24*(1.03)^A46)*12+B45</f>
        <v>0</v>
      </c>
      <c r="C46" s="30">
        <f t="shared" si="0"/>
        <v>0</v>
      </c>
      <c r="D46" s="30">
        <f t="shared" si="1"/>
        <v>0</v>
      </c>
    </row>
    <row r="47" spans="1:4">
      <c r="A47">
        <v>45</v>
      </c>
      <c r="B47" s="30">
        <f>('Should I Rent or Buy Tool'!L24*(1.03)^A47)*12+B46</f>
        <v>0</v>
      </c>
      <c r="C47" s="30">
        <f t="shared" si="0"/>
        <v>0</v>
      </c>
      <c r="D47" s="30">
        <f t="shared" si="1"/>
        <v>0</v>
      </c>
    </row>
    <row r="48" spans="1:4">
      <c r="A48">
        <v>46</v>
      </c>
      <c r="B48" s="30">
        <f>('Should I Rent or Buy Tool'!L24*(1.03)^A48)*12+B47</f>
        <v>0</v>
      </c>
      <c r="C48" s="30">
        <f t="shared" si="0"/>
        <v>0</v>
      </c>
      <c r="D48" s="30">
        <f t="shared" si="1"/>
        <v>0</v>
      </c>
    </row>
    <row r="49" spans="1:4">
      <c r="A49">
        <v>47</v>
      </c>
      <c r="B49" s="30">
        <f>('Should I Rent or Buy Tool'!L24*(1.03)^A49)*12+B48</f>
        <v>0</v>
      </c>
      <c r="C49" s="30">
        <f t="shared" si="0"/>
        <v>0</v>
      </c>
      <c r="D49" s="30">
        <f t="shared" si="1"/>
        <v>0</v>
      </c>
    </row>
    <row r="50" spans="1:4">
      <c r="A50">
        <v>48</v>
      </c>
      <c r="B50" s="30">
        <f>('Should I Rent or Buy Tool'!L24*(1.03)^A50)*12+B49</f>
        <v>0</v>
      </c>
      <c r="C50" s="30">
        <f t="shared" si="0"/>
        <v>0</v>
      </c>
      <c r="D50" s="30">
        <f t="shared" si="1"/>
        <v>0</v>
      </c>
    </row>
    <row r="51" spans="1:4">
      <c r="A51">
        <v>49</v>
      </c>
      <c r="B51" s="30">
        <f>('Should I Rent or Buy Tool'!L24*(1.03)^A51)*12+B50</f>
        <v>0</v>
      </c>
      <c r="C51" s="30">
        <f t="shared" si="0"/>
        <v>0</v>
      </c>
      <c r="D51" s="30">
        <f t="shared" si="1"/>
        <v>0</v>
      </c>
    </row>
    <row r="52" spans="1:4">
      <c r="A52">
        <v>50</v>
      </c>
      <c r="B52" s="30">
        <f>('Should I Rent or Buy Tool'!L24*(1.03)^A52)*12+B51</f>
        <v>0</v>
      </c>
      <c r="C52" s="30">
        <f t="shared" si="0"/>
        <v>0</v>
      </c>
      <c r="D52" s="30">
        <f t="shared" si="1"/>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78360-F180-493D-8F6F-C2AC379818F2}">
  <dimension ref="B2:J55"/>
  <sheetViews>
    <sheetView workbookViewId="0">
      <selection activeCell="A28" sqref="A28"/>
    </sheetView>
  </sheetViews>
  <sheetFormatPr defaultRowHeight="13.8"/>
  <cols>
    <col min="3" max="3" width="11.5" bestFit="1" customWidth="1"/>
    <col min="4" max="4" width="13.296875" style="30" customWidth="1"/>
    <col min="5" max="5" width="22.59765625" bestFit="1" customWidth="1"/>
    <col min="9" max="9" width="14" customWidth="1"/>
    <col min="10" max="10" width="13.09765625" bestFit="1" customWidth="1"/>
    <col min="11" max="11" width="9.8984375" customWidth="1"/>
  </cols>
  <sheetData>
    <row r="2" spans="2:10">
      <c r="C2" s="152" t="s">
        <v>84</v>
      </c>
      <c r="D2" s="152"/>
      <c r="E2" s="28" t="s">
        <v>82</v>
      </c>
    </row>
    <row r="3" spans="2:10">
      <c r="B3" t="s">
        <v>79</v>
      </c>
      <c r="C3" t="s">
        <v>80</v>
      </c>
      <c r="D3" s="30" t="s">
        <v>81</v>
      </c>
      <c r="E3" t="s">
        <v>86</v>
      </c>
    </row>
    <row r="4" spans="2:10">
      <c r="B4">
        <v>0</v>
      </c>
      <c r="C4" s="30">
        <v>0</v>
      </c>
      <c r="D4" s="30">
        <v>0</v>
      </c>
      <c r="E4" s="30">
        <v>0</v>
      </c>
    </row>
    <row r="5" spans="2:10">
      <c r="B5">
        <v>1</v>
      </c>
      <c r="C5" s="30" t="e">
        <f ca="1">('Should I Rent or Buy Tool'!E24*((1.03)^1))-'Should I Rent or Buy Tool'!E28-(('Should I Rent or Buy Tool'!E24*((1.03)^1))*0.06)-('Should I Rent or Buy Tool'!E26)-'Home Purchase Amortization'!D23-'Home Purchase Amortization'!P23</f>
        <v>#VALUE!</v>
      </c>
      <c r="D5" s="30">
        <f>-'Home Rent Over Time'!B3-('Should I Rent or Buy Tool'!L29*12*1)-'Should I Rent or Buy Tool'!L27</f>
        <v>0</v>
      </c>
      <c r="E5" s="30" t="e">
        <f ca="1">-(D5-C5)</f>
        <v>#VALUE!</v>
      </c>
    </row>
    <row r="6" spans="2:10">
      <c r="B6">
        <v>2</v>
      </c>
      <c r="C6" s="30" t="e">
        <f ca="1">('Should I Rent or Buy Tool'!E24*((1.03)^2))-'Should I Rent or Buy Tool'!E28-(('Should I Rent or Buy Tool'!E24*((1.03)^2))*0.06)-('Should I Rent or Buy Tool'!E26)-'Home Purchase Amortization'!D35-'Home Purchase Amortization'!P35</f>
        <v>#VALUE!</v>
      </c>
      <c r="D6" s="30">
        <f>-'Home Rent Over Time'!B4-('Should I Rent or Buy Tool'!L29*12*2)-'Should I Rent or Buy Tool'!L27</f>
        <v>0</v>
      </c>
      <c r="E6" s="30" t="e">
        <f t="shared" ref="E6:E54" ca="1" si="0">-(D6-C6)</f>
        <v>#VALUE!</v>
      </c>
      <c r="I6" s="30"/>
      <c r="J6" s="30"/>
    </row>
    <row r="7" spans="2:10">
      <c r="B7">
        <v>3</v>
      </c>
      <c r="C7" s="30" t="e">
        <f ca="1">('Should I Rent or Buy Tool'!E24*((1.03)^3))-'Should I Rent or Buy Tool'!E28-(('Should I Rent or Buy Tool'!E24*((1.03)^3))*0.06)-('Should I Rent or Buy Tool'!E26)-'Home Purchase Amortization'!D47-'Home Purchase Amortization'!P47</f>
        <v>#VALUE!</v>
      </c>
      <c r="D7" s="30">
        <f>-'Home Rent Over Time'!B5-('Should I Rent or Buy Tool'!L29*12*3)-'Should I Rent or Buy Tool'!L27</f>
        <v>0</v>
      </c>
      <c r="E7" s="30" t="e">
        <f t="shared" ca="1" si="0"/>
        <v>#VALUE!</v>
      </c>
      <c r="I7" s="30"/>
      <c r="J7" s="30"/>
    </row>
    <row r="8" spans="2:10">
      <c r="B8">
        <v>4</v>
      </c>
      <c r="C8" s="30" t="e">
        <f ca="1">('Should I Rent or Buy Tool'!E24*((1.03)^4))-'Should I Rent or Buy Tool'!E28-(('Should I Rent or Buy Tool'!E24*((1.03)^4))*0.06)-('Should I Rent or Buy Tool'!E26)-'Home Purchase Amortization'!D59-'Home Purchase Amortization'!P59</f>
        <v>#VALUE!</v>
      </c>
      <c r="D8" s="30">
        <f>-'Home Rent Over Time'!B6-('Should I Rent or Buy Tool'!L29*12*4)-'Should I Rent or Buy Tool'!L27</f>
        <v>0</v>
      </c>
      <c r="E8" s="30" t="e">
        <f t="shared" ca="1" si="0"/>
        <v>#VALUE!</v>
      </c>
      <c r="I8" s="30"/>
      <c r="J8" s="30"/>
    </row>
    <row r="9" spans="2:10">
      <c r="B9">
        <v>5</v>
      </c>
      <c r="C9" s="30" t="e">
        <f ca="1">('Should I Rent or Buy Tool'!E24*((1.03)^5))-'Should I Rent or Buy Tool'!E28-(('Should I Rent or Buy Tool'!E24*((1.03)^5))*0.06)-('Should I Rent or Buy Tool'!E26)-'Home Purchase Amortization'!D71-'Home Purchase Amortization'!P71</f>
        <v>#VALUE!</v>
      </c>
      <c r="D9" s="30">
        <f>-'Home Rent Over Time'!B7-('Should I Rent or Buy Tool'!L29*12*5)-'Should I Rent or Buy Tool'!L27</f>
        <v>0</v>
      </c>
      <c r="E9" s="30" t="e">
        <f t="shared" ca="1" si="0"/>
        <v>#VALUE!</v>
      </c>
      <c r="I9" s="30"/>
      <c r="J9" s="30"/>
    </row>
    <row r="10" spans="2:10">
      <c r="B10">
        <v>6</v>
      </c>
      <c r="C10" s="30" t="e">
        <f ca="1">('Should I Rent or Buy Tool'!E24*((1.03)^6))-'Should I Rent or Buy Tool'!E28-(('Should I Rent or Buy Tool'!E24*((1.03)^6))*0.06)-('Should I Rent or Buy Tool'!E26)-'Home Purchase Amortization'!D83-'Home Purchase Amortization'!P83</f>
        <v>#VALUE!</v>
      </c>
      <c r="D10" s="30">
        <f>-'Home Rent Over Time'!B8-('Should I Rent or Buy Tool'!L29*12*6)-'Should I Rent or Buy Tool'!L27</f>
        <v>0</v>
      </c>
      <c r="E10" s="30" t="e">
        <f t="shared" ca="1" si="0"/>
        <v>#VALUE!</v>
      </c>
      <c r="I10" s="30"/>
      <c r="J10" s="30"/>
    </row>
    <row r="11" spans="2:10">
      <c r="B11">
        <v>7</v>
      </c>
      <c r="C11" s="30" t="e">
        <f ca="1">('Should I Rent or Buy Tool'!E24*((1.03)^7))-'Should I Rent or Buy Tool'!E28-(('Should I Rent or Buy Tool'!E24*((1.03)^7))*0.06)-('Should I Rent or Buy Tool'!E26)-'Home Purchase Amortization'!D95-'Home Purchase Amortization'!P95</f>
        <v>#VALUE!</v>
      </c>
      <c r="D11" s="30">
        <f>-'Home Rent Over Time'!B9-('Should I Rent or Buy Tool'!L29*12*7)-'Should I Rent or Buy Tool'!L27</f>
        <v>0</v>
      </c>
      <c r="E11" s="30" t="e">
        <f t="shared" ca="1" si="0"/>
        <v>#VALUE!</v>
      </c>
      <c r="I11" s="30"/>
      <c r="J11" s="30"/>
    </row>
    <row r="12" spans="2:10">
      <c r="B12">
        <v>8</v>
      </c>
      <c r="C12" s="30" t="e">
        <f ca="1">('Should I Rent or Buy Tool'!E24*((1.03)^8))-'Should I Rent or Buy Tool'!E28-(('Should I Rent or Buy Tool'!E24*((1.03)^8))*0.06)-('Should I Rent or Buy Tool'!E26)-'Home Purchase Amortization'!D107-'Home Purchase Amortization'!P107</f>
        <v>#VALUE!</v>
      </c>
      <c r="D12" s="30">
        <f>-'Home Rent Over Time'!B10-('Should I Rent or Buy Tool'!L29*12*8)-'Should I Rent or Buy Tool'!L27</f>
        <v>0</v>
      </c>
      <c r="E12" s="30" t="e">
        <f t="shared" ca="1" si="0"/>
        <v>#VALUE!</v>
      </c>
      <c r="I12" s="30"/>
      <c r="J12" s="30"/>
    </row>
    <row r="13" spans="2:10">
      <c r="B13">
        <v>9</v>
      </c>
      <c r="C13" s="30" t="e">
        <f ca="1">('Should I Rent or Buy Tool'!E24*((1.03)^9))-'Should I Rent or Buy Tool'!E28-(('Should I Rent or Buy Tool'!E24*((1.03)^9))*0.06)-('Should I Rent or Buy Tool'!E26)-'Home Purchase Amortization'!D119-'Home Purchase Amortization'!P119</f>
        <v>#VALUE!</v>
      </c>
      <c r="D13" s="30">
        <f>-'Home Rent Over Time'!B11-('Should I Rent or Buy Tool'!L29*12*9)-'Should I Rent or Buy Tool'!L27</f>
        <v>0</v>
      </c>
      <c r="E13" s="30" t="e">
        <f t="shared" ca="1" si="0"/>
        <v>#VALUE!</v>
      </c>
      <c r="I13" s="30"/>
      <c r="J13" s="30"/>
    </row>
    <row r="14" spans="2:10">
      <c r="B14">
        <v>10</v>
      </c>
      <c r="C14" s="30" t="e">
        <f ca="1">('Should I Rent or Buy Tool'!E24*((1.03)^10))-'Should I Rent or Buy Tool'!E28-(('Should I Rent or Buy Tool'!E24*((1.03)^10))*0.06)-('Should I Rent or Buy Tool'!E26)-'Home Purchase Amortization'!D131-'Home Purchase Amortization'!P131</f>
        <v>#VALUE!</v>
      </c>
      <c r="D14" s="30">
        <f>-'Home Rent Over Time'!B12-('Should I Rent or Buy Tool'!L29*12*10)-'Should I Rent or Buy Tool'!L27</f>
        <v>0</v>
      </c>
      <c r="E14" s="30" t="e">
        <f t="shared" ca="1" si="0"/>
        <v>#VALUE!</v>
      </c>
      <c r="I14" s="30"/>
      <c r="J14" s="30"/>
    </row>
    <row r="15" spans="2:10">
      <c r="B15">
        <v>11</v>
      </c>
      <c r="C15" s="30" t="e">
        <f ca="1">('Should I Rent or Buy Tool'!E24*((1.03)^11))-'Should I Rent or Buy Tool'!E28-(('Should I Rent or Buy Tool'!E24*((1.03)^11))*0.06)-('Should I Rent or Buy Tool'!E26)-'Home Purchase Amortization'!D143-'Home Purchase Amortization'!P143</f>
        <v>#VALUE!</v>
      </c>
      <c r="D15" s="30">
        <f>-'Home Rent Over Time'!B13-('Should I Rent or Buy Tool'!L29*12*11)-'Should I Rent or Buy Tool'!L27</f>
        <v>0</v>
      </c>
      <c r="E15" s="30" t="e">
        <f t="shared" ca="1" si="0"/>
        <v>#VALUE!</v>
      </c>
      <c r="I15" s="30"/>
      <c r="J15" s="30"/>
    </row>
    <row r="16" spans="2:10">
      <c r="B16">
        <v>12</v>
      </c>
      <c r="C16" s="30" t="e">
        <f ca="1">('Should I Rent or Buy Tool'!E24*((1.03)^12))-'Should I Rent or Buy Tool'!E28-(('Should I Rent or Buy Tool'!E24*((1.03)^12))*0.06)-('Should I Rent or Buy Tool'!E26)-'Home Purchase Amortization'!D155-'Home Purchase Amortization'!P155</f>
        <v>#VALUE!</v>
      </c>
      <c r="D16" s="30">
        <f>-'Home Rent Over Time'!B14-('Should I Rent or Buy Tool'!L29*12*12)-'Should I Rent or Buy Tool'!L27</f>
        <v>0</v>
      </c>
      <c r="E16" s="30" t="e">
        <f t="shared" ca="1" si="0"/>
        <v>#VALUE!</v>
      </c>
      <c r="I16" s="30"/>
      <c r="J16" s="30"/>
    </row>
    <row r="17" spans="2:10">
      <c r="B17">
        <v>13</v>
      </c>
      <c r="C17" s="30" t="e">
        <f ca="1">('Should I Rent or Buy Tool'!E24*((1.03)^13))-'Should I Rent or Buy Tool'!E28-(('Should I Rent or Buy Tool'!E24*((1.03)^13))*0.06)-('Should I Rent or Buy Tool'!E26)-'Home Purchase Amortization'!D167-'Home Purchase Amortization'!P167</f>
        <v>#VALUE!</v>
      </c>
      <c r="D17" s="30">
        <f>-'Home Rent Over Time'!B15-('Should I Rent or Buy Tool'!L29*12*13)-'Should I Rent or Buy Tool'!L27</f>
        <v>0</v>
      </c>
      <c r="E17" s="30" t="e">
        <f t="shared" ca="1" si="0"/>
        <v>#VALUE!</v>
      </c>
      <c r="I17" s="30"/>
      <c r="J17" s="30"/>
    </row>
    <row r="18" spans="2:10">
      <c r="B18">
        <v>14</v>
      </c>
      <c r="C18" s="30" t="e">
        <f ca="1">('Should I Rent or Buy Tool'!E24*((1.03)^14))-'Should I Rent or Buy Tool'!E28-(('Should I Rent or Buy Tool'!E24*((1.03)^14))*0.06)-('Should I Rent or Buy Tool'!E26)-'Home Purchase Amortization'!D179-'Home Purchase Amortization'!P179</f>
        <v>#VALUE!</v>
      </c>
      <c r="D18" s="30">
        <f>-'Home Rent Over Time'!B16-('Should I Rent or Buy Tool'!L29*12*14)-'Should I Rent or Buy Tool'!L27</f>
        <v>0</v>
      </c>
      <c r="E18" s="30" t="e">
        <f t="shared" ca="1" si="0"/>
        <v>#VALUE!</v>
      </c>
      <c r="I18" s="30"/>
      <c r="J18" s="30"/>
    </row>
    <row r="19" spans="2:10">
      <c r="B19">
        <v>15</v>
      </c>
      <c r="C19" s="30" t="e">
        <f ca="1">('Should I Rent or Buy Tool'!E24*((1.03)^15))-'Should I Rent or Buy Tool'!E28-(('Should I Rent or Buy Tool'!E24*((1.03)^15))*0.06)-('Should I Rent or Buy Tool'!E26)-'Home Purchase Amortization'!D191-'Home Purchase Amortization'!P191</f>
        <v>#VALUE!</v>
      </c>
      <c r="D19" s="30">
        <f>-'Home Rent Over Time'!B17-('Should I Rent or Buy Tool'!L29*12*15)-'Should I Rent or Buy Tool'!L27</f>
        <v>0</v>
      </c>
      <c r="E19" s="30" t="e">
        <f t="shared" ca="1" si="0"/>
        <v>#VALUE!</v>
      </c>
      <c r="I19" s="30"/>
      <c r="J19" s="30"/>
    </row>
    <row r="20" spans="2:10">
      <c r="B20">
        <v>16</v>
      </c>
      <c r="C20" s="30" t="e">
        <f ca="1">('Should I Rent or Buy Tool'!E24*((1.03)^16))-'Should I Rent or Buy Tool'!E28-(('Should I Rent or Buy Tool'!E24*((1.03)^16))*0.06)-('Should I Rent or Buy Tool'!E26)-'Home Purchase Amortization'!D203-'Home Purchase Amortization'!P203</f>
        <v>#VALUE!</v>
      </c>
      <c r="D20" s="30">
        <f>-'Home Rent Over Time'!B18-('Should I Rent or Buy Tool'!L29*12*16)-'Should I Rent or Buy Tool'!L27</f>
        <v>0</v>
      </c>
      <c r="E20" s="30" t="e">
        <f t="shared" ca="1" si="0"/>
        <v>#VALUE!</v>
      </c>
      <c r="I20" s="30"/>
      <c r="J20" s="30"/>
    </row>
    <row r="21" spans="2:10">
      <c r="B21">
        <v>17</v>
      </c>
      <c r="C21" s="30" t="e">
        <f ca="1">('Should I Rent or Buy Tool'!E24*((1.03)^17))-'Should I Rent or Buy Tool'!E28-(('Should I Rent or Buy Tool'!E24*((1.03)^17))*0.06)-('Should I Rent or Buy Tool'!E26)-'Home Purchase Amortization'!D215-'Home Purchase Amortization'!P215</f>
        <v>#VALUE!</v>
      </c>
      <c r="D21" s="30">
        <f>-'Home Rent Over Time'!B19-('Should I Rent or Buy Tool'!L29*12*17)-'Should I Rent or Buy Tool'!L27</f>
        <v>0</v>
      </c>
      <c r="E21" s="30" t="e">
        <f t="shared" ca="1" si="0"/>
        <v>#VALUE!</v>
      </c>
      <c r="I21" s="30"/>
      <c r="J21" s="30"/>
    </row>
    <row r="22" spans="2:10">
      <c r="B22">
        <v>18</v>
      </c>
      <c r="C22" s="30" t="e">
        <f ca="1">('Should I Rent or Buy Tool'!E24*((1.03)^18))-'Should I Rent or Buy Tool'!E28-(('Should I Rent or Buy Tool'!E24*((1.03)^18))*0.06)-('Should I Rent or Buy Tool'!E26)-'Home Purchase Amortization'!D227-'Home Purchase Amortization'!P227</f>
        <v>#VALUE!</v>
      </c>
      <c r="D22" s="30">
        <f>-'Home Rent Over Time'!B20-('Should I Rent or Buy Tool'!L29*12*18)-'Should I Rent or Buy Tool'!L27</f>
        <v>0</v>
      </c>
      <c r="E22" s="30" t="e">
        <f t="shared" ca="1" si="0"/>
        <v>#VALUE!</v>
      </c>
      <c r="I22" s="30"/>
      <c r="J22" s="30"/>
    </row>
    <row r="23" spans="2:10">
      <c r="B23">
        <v>19</v>
      </c>
      <c r="C23" s="30" t="e">
        <f ca="1">('Should I Rent or Buy Tool'!E24*((1.03)^19))-'Should I Rent or Buy Tool'!E28-(('Should I Rent or Buy Tool'!E24*((1.03)^19))*0.06)-('Should I Rent or Buy Tool'!E26)-'Home Purchase Amortization'!D239-'Home Purchase Amortization'!P239</f>
        <v>#VALUE!</v>
      </c>
      <c r="D23" s="30">
        <f>-'Home Rent Over Time'!B21-('Should I Rent or Buy Tool'!L29*12*19)-'Should I Rent or Buy Tool'!L27</f>
        <v>0</v>
      </c>
      <c r="E23" s="30" t="e">
        <f t="shared" ca="1" si="0"/>
        <v>#VALUE!</v>
      </c>
      <c r="I23" s="30"/>
      <c r="J23" s="30"/>
    </row>
    <row r="24" spans="2:10">
      <c r="B24">
        <v>20</v>
      </c>
      <c r="C24" s="30" t="e">
        <f ca="1">('Should I Rent or Buy Tool'!E24*((1.03)^20))-'Should I Rent or Buy Tool'!E28-(('Should I Rent or Buy Tool'!E24*((1.03)^20))*0.06)-('Should I Rent or Buy Tool'!E26)-'Home Purchase Amortization'!D251-'Home Purchase Amortization'!P251</f>
        <v>#VALUE!</v>
      </c>
      <c r="D24" s="30">
        <f>-'Home Rent Over Time'!B22-('Should I Rent or Buy Tool'!L29*12*20)-'Should I Rent or Buy Tool'!L27</f>
        <v>0</v>
      </c>
      <c r="E24" s="30" t="e">
        <f t="shared" ca="1" si="0"/>
        <v>#VALUE!</v>
      </c>
      <c r="I24" s="30"/>
      <c r="J24" s="30"/>
    </row>
    <row r="25" spans="2:10">
      <c r="B25">
        <v>21</v>
      </c>
      <c r="C25" s="30" t="e">
        <f ca="1">('Should I Rent or Buy Tool'!E24*((1.03)^21))-'Should I Rent or Buy Tool'!E28-(('Should I Rent or Buy Tool'!E24*((1.03)^21))*0.06)-('Should I Rent or Buy Tool'!E26)-'Home Purchase Amortization'!D263-'Home Purchase Amortization'!P263</f>
        <v>#VALUE!</v>
      </c>
      <c r="D25" s="30">
        <f>-'Home Rent Over Time'!B23-('Should I Rent or Buy Tool'!L29*12*21)-'Should I Rent or Buy Tool'!L27</f>
        <v>0</v>
      </c>
      <c r="E25" s="30" t="e">
        <f t="shared" ca="1" si="0"/>
        <v>#VALUE!</v>
      </c>
      <c r="I25" s="30"/>
      <c r="J25" s="30"/>
    </row>
    <row r="26" spans="2:10">
      <c r="B26">
        <v>22</v>
      </c>
      <c r="C26" s="30" t="e">
        <f ca="1">('Should I Rent or Buy Tool'!E24*((1.03)^22))-'Should I Rent or Buy Tool'!E28-(('Should I Rent or Buy Tool'!E24*((1.03)^22))*0.06)-('Should I Rent or Buy Tool'!E26)-'Home Purchase Amortization'!D275-'Home Purchase Amortization'!P275</f>
        <v>#VALUE!</v>
      </c>
      <c r="D26" s="30">
        <f>-'Home Rent Over Time'!B24-('Should I Rent or Buy Tool'!L29*12*22)-'Should I Rent or Buy Tool'!L27</f>
        <v>0</v>
      </c>
      <c r="E26" s="30" t="e">
        <f t="shared" ca="1" si="0"/>
        <v>#VALUE!</v>
      </c>
      <c r="I26" s="30"/>
      <c r="J26" s="30"/>
    </row>
    <row r="27" spans="2:10">
      <c r="B27">
        <v>23</v>
      </c>
      <c r="C27" s="30" t="e">
        <f ca="1">('Should I Rent or Buy Tool'!E24*((1.03)^23))-'Should I Rent or Buy Tool'!E28-(('Should I Rent or Buy Tool'!E24*((1.03)^23))*0.06)-('Should I Rent or Buy Tool'!E26)-'Home Purchase Amortization'!D287-'Home Purchase Amortization'!P287</f>
        <v>#VALUE!</v>
      </c>
      <c r="D27" s="30">
        <f>-'Home Rent Over Time'!B25-('Should I Rent or Buy Tool'!L29*12*23)-'Should I Rent or Buy Tool'!L27</f>
        <v>0</v>
      </c>
      <c r="E27" s="30" t="e">
        <f t="shared" ca="1" si="0"/>
        <v>#VALUE!</v>
      </c>
      <c r="I27" s="30"/>
      <c r="J27" s="30"/>
    </row>
    <row r="28" spans="2:10">
      <c r="B28">
        <v>24</v>
      </c>
      <c r="C28" s="30" t="e">
        <f ca="1">('Should I Rent or Buy Tool'!E24*((1.03)^24))-'Should I Rent or Buy Tool'!E28-(('Should I Rent or Buy Tool'!E24*((1.03)^24))*0.06)-('Should I Rent or Buy Tool'!E26)-'Home Purchase Amortization'!D299-'Home Purchase Amortization'!P299</f>
        <v>#VALUE!</v>
      </c>
      <c r="D28" s="30">
        <f>-'Home Rent Over Time'!B26-('Should I Rent or Buy Tool'!L29*12*24)-'Should I Rent or Buy Tool'!L27</f>
        <v>0</v>
      </c>
      <c r="E28" s="30" t="e">
        <f t="shared" ca="1" si="0"/>
        <v>#VALUE!</v>
      </c>
      <c r="I28" s="30"/>
      <c r="J28" s="30"/>
    </row>
    <row r="29" spans="2:10">
      <c r="B29">
        <v>25</v>
      </c>
      <c r="C29" s="30" t="e">
        <f ca="1">('Should I Rent or Buy Tool'!E24*((1.03)^25))-'Should I Rent or Buy Tool'!E28-(('Should I Rent or Buy Tool'!E24*((1.03)^25))*0.06)-('Should I Rent or Buy Tool'!E26)-'Home Purchase Amortization'!D311-'Home Purchase Amortization'!P311</f>
        <v>#VALUE!</v>
      </c>
      <c r="D29" s="30">
        <f>-'Home Rent Over Time'!B27-('Should I Rent or Buy Tool'!L29*12*25)-'Should I Rent or Buy Tool'!L27</f>
        <v>0</v>
      </c>
      <c r="E29" s="30" t="e">
        <f t="shared" ca="1" si="0"/>
        <v>#VALUE!</v>
      </c>
      <c r="I29" s="30"/>
      <c r="J29" s="30"/>
    </row>
    <row r="30" spans="2:10">
      <c r="B30">
        <v>26</v>
      </c>
      <c r="C30" s="30" t="e">
        <f ca="1">('Should I Rent or Buy Tool'!E24*((1.03)^26))-'Should I Rent or Buy Tool'!E28-(('Should I Rent or Buy Tool'!E24*((1.03)^26))*0.06)-('Should I Rent or Buy Tool'!E26)-'Home Purchase Amortization'!D323-'Home Purchase Amortization'!P323</f>
        <v>#VALUE!</v>
      </c>
      <c r="D30" s="30">
        <f>-'Home Rent Over Time'!B28-('Should I Rent or Buy Tool'!L29*12*26)-'Should I Rent or Buy Tool'!L27</f>
        <v>0</v>
      </c>
      <c r="E30" s="30" t="e">
        <f t="shared" ca="1" si="0"/>
        <v>#VALUE!</v>
      </c>
      <c r="I30" s="30"/>
      <c r="J30" s="30"/>
    </row>
    <row r="31" spans="2:10">
      <c r="B31">
        <v>27</v>
      </c>
      <c r="C31" s="30" t="e">
        <f ca="1">('Should I Rent or Buy Tool'!E24*((1.03)^27))-'Should I Rent or Buy Tool'!E28-(('Should I Rent or Buy Tool'!E24*((1.03)^27))*0.06)-('Should I Rent or Buy Tool'!E26)-'Home Purchase Amortization'!D335-'Home Purchase Amortization'!P335</f>
        <v>#VALUE!</v>
      </c>
      <c r="D31" s="30">
        <f>-'Home Rent Over Time'!B29-('Should I Rent or Buy Tool'!L29*12*27)-'Should I Rent or Buy Tool'!L27</f>
        <v>0</v>
      </c>
      <c r="E31" s="30" t="e">
        <f t="shared" ca="1" si="0"/>
        <v>#VALUE!</v>
      </c>
      <c r="I31" s="30"/>
      <c r="J31" s="30"/>
    </row>
    <row r="32" spans="2:10">
      <c r="B32">
        <v>28</v>
      </c>
      <c r="C32" s="30" t="e">
        <f ca="1">('Should I Rent or Buy Tool'!E24*((1.03)^28))-'Should I Rent or Buy Tool'!E28-(('Should I Rent or Buy Tool'!E24*((1.03)^28))*0.06)-('Should I Rent or Buy Tool'!E26)-'Home Purchase Amortization'!D347-'Home Purchase Amortization'!P347</f>
        <v>#VALUE!</v>
      </c>
      <c r="D32" s="30">
        <f>-'Home Rent Over Time'!B30-('Should I Rent or Buy Tool'!L29*12*28)-'Should I Rent or Buy Tool'!L27</f>
        <v>0</v>
      </c>
      <c r="E32" s="30" t="e">
        <f t="shared" ca="1" si="0"/>
        <v>#VALUE!</v>
      </c>
      <c r="I32" s="30"/>
      <c r="J32" s="30"/>
    </row>
    <row r="33" spans="2:10">
      <c r="B33">
        <v>29</v>
      </c>
      <c r="C33" s="30" t="e">
        <f ca="1">('Should I Rent or Buy Tool'!E24*((1.03)^29))-'Should I Rent or Buy Tool'!E28-(('Should I Rent or Buy Tool'!E24*((1.03)^29))*0.06)-('Should I Rent or Buy Tool'!E26)-'Home Purchase Amortization'!D359-'Home Purchase Amortization'!P359</f>
        <v>#VALUE!</v>
      </c>
      <c r="D33" s="30">
        <f>-'Home Rent Over Time'!B31-('Should I Rent or Buy Tool'!L29*12*29)-'Should I Rent or Buy Tool'!L27</f>
        <v>0</v>
      </c>
      <c r="E33" s="30" t="e">
        <f t="shared" ca="1" si="0"/>
        <v>#VALUE!</v>
      </c>
      <c r="I33" s="30"/>
      <c r="J33" s="30"/>
    </row>
    <row r="34" spans="2:10">
      <c r="B34">
        <v>30</v>
      </c>
      <c r="C34" s="30" t="e">
        <f ca="1">('Should I Rent or Buy Tool'!E24*((1.03)^30))-'Should I Rent or Buy Tool'!E28-(('Should I Rent or Buy Tool'!E24*((1.03)^30))*0.06)-('Should I Rent or Buy Tool'!E26)-'Home Purchase Amortization'!D371-'Home Purchase Amortization'!P371</f>
        <v>#VALUE!</v>
      </c>
      <c r="D34" s="30">
        <f>-'Home Rent Over Time'!B32-('Should I Rent or Buy Tool'!L29*12*30)-'Should I Rent or Buy Tool'!L27</f>
        <v>0</v>
      </c>
      <c r="E34" s="30" t="e">
        <f t="shared" ca="1" si="0"/>
        <v>#VALUE!</v>
      </c>
      <c r="I34" s="30"/>
      <c r="J34" s="30"/>
    </row>
    <row r="35" spans="2:10">
      <c r="B35">
        <v>31</v>
      </c>
      <c r="C35" s="30" t="e">
        <f ca="1">('Should I Rent or Buy Tool'!E24*((1.03)^31))-'Should I Rent or Buy Tool'!E28-(('Should I Rent or Buy Tool'!E24*((1.03)^31))*0.06)-('Should I Rent or Buy Tool'!E26)-'Home Purchase Amortization'!D371-'Home Purchase Amortization'!P371</f>
        <v>#VALUE!</v>
      </c>
      <c r="D35" s="30">
        <f>-'Home Rent Over Time'!B33-('Should I Rent or Buy Tool'!L29*12*31)-'Should I Rent or Buy Tool'!L27</f>
        <v>0</v>
      </c>
      <c r="E35" s="30" t="e">
        <f t="shared" ca="1" si="0"/>
        <v>#VALUE!</v>
      </c>
      <c r="I35" s="30"/>
      <c r="J35" s="30"/>
    </row>
    <row r="36" spans="2:10">
      <c r="B36">
        <v>32</v>
      </c>
      <c r="C36" s="30" t="e">
        <f ca="1">('Should I Rent or Buy Tool'!E24*((1.03)^32))-'Should I Rent or Buy Tool'!E28-(('Should I Rent or Buy Tool'!E24*((1.03)^32))*0.06)-('Should I Rent or Buy Tool'!E26)-'Home Purchase Amortization'!D371-'Home Purchase Amortization'!P371</f>
        <v>#VALUE!</v>
      </c>
      <c r="D36" s="30">
        <f>-'Home Rent Over Time'!B34-('Should I Rent or Buy Tool'!L29*12*32)-'Should I Rent or Buy Tool'!L27</f>
        <v>0</v>
      </c>
      <c r="E36" s="30" t="e">
        <f t="shared" ca="1" si="0"/>
        <v>#VALUE!</v>
      </c>
      <c r="I36" s="30"/>
      <c r="J36" s="30"/>
    </row>
    <row r="37" spans="2:10">
      <c r="B37">
        <v>33</v>
      </c>
      <c r="C37" s="30" t="e">
        <f ca="1">('Should I Rent or Buy Tool'!E24*((1.03)^33))-'Should I Rent or Buy Tool'!E28-(('Should I Rent or Buy Tool'!E24*((1.03)^33))*0.06)-('Should I Rent or Buy Tool'!E26)-'Home Purchase Amortization'!D371-'Home Purchase Amortization'!P371</f>
        <v>#VALUE!</v>
      </c>
      <c r="D37" s="30">
        <f>-'Home Rent Over Time'!B35-('Should I Rent or Buy Tool'!L29*12*33)-'Should I Rent or Buy Tool'!L27</f>
        <v>0</v>
      </c>
      <c r="E37" s="30" t="e">
        <f t="shared" ca="1" si="0"/>
        <v>#VALUE!</v>
      </c>
      <c r="I37" s="30"/>
      <c r="J37" s="30"/>
    </row>
    <row r="38" spans="2:10">
      <c r="B38">
        <v>34</v>
      </c>
      <c r="C38" s="30" t="e">
        <f ca="1">('Should I Rent or Buy Tool'!E24*((1.03)^34))-'Should I Rent or Buy Tool'!E28-(('Should I Rent or Buy Tool'!E24*((1.03)^34))*0.06)-('Should I Rent or Buy Tool'!E26)-'Home Purchase Amortization'!D371-'Home Purchase Amortization'!P371</f>
        <v>#VALUE!</v>
      </c>
      <c r="D38" s="30">
        <f>-'Home Rent Over Time'!B36-('Should I Rent or Buy Tool'!L29*12*34)-'Should I Rent or Buy Tool'!L27</f>
        <v>0</v>
      </c>
      <c r="E38" s="30" t="e">
        <f t="shared" ca="1" si="0"/>
        <v>#VALUE!</v>
      </c>
      <c r="I38" s="30"/>
      <c r="J38" s="30"/>
    </row>
    <row r="39" spans="2:10">
      <c r="B39">
        <v>35</v>
      </c>
      <c r="C39" s="30" t="e">
        <f ca="1">('Should I Rent or Buy Tool'!E24*((1.03)^35))-'Should I Rent or Buy Tool'!E28-(('Should I Rent or Buy Tool'!E24*((1.03)^35))*0.06)-('Should I Rent or Buy Tool'!E26)-'Home Purchase Amortization'!D371-'Home Purchase Amortization'!P371</f>
        <v>#VALUE!</v>
      </c>
      <c r="D39" s="30">
        <f>-'Home Rent Over Time'!B37-('Should I Rent or Buy Tool'!L29*12*35)-'Should I Rent or Buy Tool'!L27</f>
        <v>0</v>
      </c>
      <c r="E39" s="30" t="e">
        <f t="shared" ca="1" si="0"/>
        <v>#VALUE!</v>
      </c>
      <c r="I39" s="30"/>
      <c r="J39" s="30"/>
    </row>
    <row r="40" spans="2:10">
      <c r="B40">
        <v>36</v>
      </c>
      <c r="C40" s="30" t="e">
        <f ca="1">('Should I Rent or Buy Tool'!E24*((1.03)^36))-'Should I Rent or Buy Tool'!E28-(('Should I Rent or Buy Tool'!E24*((1.03)^36))*0.06)-('Should I Rent or Buy Tool'!E26)-'Home Purchase Amortization'!D371-'Home Purchase Amortization'!P371</f>
        <v>#VALUE!</v>
      </c>
      <c r="D40" s="30">
        <f>-'Home Rent Over Time'!B38-('Should I Rent or Buy Tool'!L29*12*36)-'Should I Rent or Buy Tool'!L27</f>
        <v>0</v>
      </c>
      <c r="E40" s="30" t="e">
        <f t="shared" ca="1" si="0"/>
        <v>#VALUE!</v>
      </c>
      <c r="I40" s="30"/>
      <c r="J40" s="30"/>
    </row>
    <row r="41" spans="2:10">
      <c r="B41">
        <v>37</v>
      </c>
      <c r="C41" s="30" t="e">
        <f ca="1">('Should I Rent or Buy Tool'!E24*((1.03)^37))-'Should I Rent or Buy Tool'!E28-(('Should I Rent or Buy Tool'!E24*((1.03)^37))*0.06)-('Should I Rent or Buy Tool'!E26)-'Home Purchase Amortization'!D371-'Home Purchase Amortization'!P371</f>
        <v>#VALUE!</v>
      </c>
      <c r="D41" s="30">
        <f>-'Home Rent Over Time'!B39-('Should I Rent or Buy Tool'!L29*12*37)-'Should I Rent or Buy Tool'!L27</f>
        <v>0</v>
      </c>
      <c r="E41" s="30" t="e">
        <f t="shared" ca="1" si="0"/>
        <v>#VALUE!</v>
      </c>
      <c r="I41" s="30"/>
      <c r="J41" s="30"/>
    </row>
    <row r="42" spans="2:10">
      <c r="B42">
        <v>38</v>
      </c>
      <c r="C42" s="30" t="e">
        <f ca="1">('Should I Rent or Buy Tool'!E24*((1.03)^38))-'Should I Rent or Buy Tool'!E28-(('Should I Rent or Buy Tool'!E24*((1.03)^38))*0.06)-('Should I Rent or Buy Tool'!E26)-'Home Purchase Amortization'!D371-'Home Purchase Amortization'!P371</f>
        <v>#VALUE!</v>
      </c>
      <c r="D42" s="30">
        <f>-'Home Rent Over Time'!B40-('Should I Rent or Buy Tool'!L29*12*38)-'Should I Rent or Buy Tool'!L27</f>
        <v>0</v>
      </c>
      <c r="E42" s="30" t="e">
        <f t="shared" ca="1" si="0"/>
        <v>#VALUE!</v>
      </c>
      <c r="I42" s="30"/>
      <c r="J42" s="30"/>
    </row>
    <row r="43" spans="2:10">
      <c r="B43">
        <v>39</v>
      </c>
      <c r="C43" s="30" t="e">
        <f ca="1">('Should I Rent or Buy Tool'!E24*((1.03)^39))-'Should I Rent or Buy Tool'!E28-(('Should I Rent or Buy Tool'!E24*((1.03)^39))*0.06)-('Should I Rent or Buy Tool'!E26)-'Home Purchase Amortization'!D371-'Home Purchase Amortization'!P371</f>
        <v>#VALUE!</v>
      </c>
      <c r="D43" s="30">
        <f>-'Home Rent Over Time'!B41-('Should I Rent or Buy Tool'!L29*12*39)-'Should I Rent or Buy Tool'!L27</f>
        <v>0</v>
      </c>
      <c r="E43" s="30" t="e">
        <f t="shared" ca="1" si="0"/>
        <v>#VALUE!</v>
      </c>
      <c r="I43" s="30"/>
      <c r="J43" s="30"/>
    </row>
    <row r="44" spans="2:10">
      <c r="B44">
        <v>40</v>
      </c>
      <c r="C44" s="30" t="e">
        <f ca="1">('Should I Rent or Buy Tool'!E24*((1.03)^40))-'Should I Rent or Buy Tool'!E28-(('Should I Rent or Buy Tool'!E24*((1.03)^40))*0.06)-('Should I Rent or Buy Tool'!E26)-'Home Purchase Amortization'!D371-'Home Purchase Amortization'!P371</f>
        <v>#VALUE!</v>
      </c>
      <c r="D44" s="30">
        <f>-'Home Rent Over Time'!B42-('Should I Rent or Buy Tool'!L29*12*40)-'Should I Rent or Buy Tool'!L27</f>
        <v>0</v>
      </c>
      <c r="E44" s="30" t="e">
        <f t="shared" ca="1" si="0"/>
        <v>#VALUE!</v>
      </c>
      <c r="I44" s="30"/>
      <c r="J44" s="30"/>
    </row>
    <row r="45" spans="2:10">
      <c r="B45">
        <v>41</v>
      </c>
      <c r="C45" s="30" t="e">
        <f ca="1">('Should I Rent or Buy Tool'!E24*((1.03)^41))-'Should I Rent or Buy Tool'!E28-(('Should I Rent or Buy Tool'!E24*((1.03)^41))*0.06)-('Should I Rent or Buy Tool'!E26)-'Home Purchase Amortization'!D371-'Home Purchase Amortization'!P371</f>
        <v>#VALUE!</v>
      </c>
      <c r="D45" s="30">
        <f>-'Home Rent Over Time'!B43-('Should I Rent or Buy Tool'!L29*12*41)-'Should I Rent or Buy Tool'!L27</f>
        <v>0</v>
      </c>
      <c r="E45" s="30" t="e">
        <f t="shared" ca="1" si="0"/>
        <v>#VALUE!</v>
      </c>
      <c r="I45" s="30"/>
      <c r="J45" s="30"/>
    </row>
    <row r="46" spans="2:10">
      <c r="B46">
        <v>42</v>
      </c>
      <c r="C46" s="30" t="e">
        <f ca="1">('Should I Rent or Buy Tool'!E24*((1.03)^42))-'Should I Rent or Buy Tool'!E28-(('Should I Rent or Buy Tool'!E24*((1.03)^42))*0.06)-('Should I Rent or Buy Tool'!E26)-'Home Purchase Amortization'!D371-'Home Purchase Amortization'!P371</f>
        <v>#VALUE!</v>
      </c>
      <c r="D46" s="30">
        <f>-'Home Rent Over Time'!B44-('Should I Rent or Buy Tool'!L29*12*42)-'Should I Rent or Buy Tool'!L27</f>
        <v>0</v>
      </c>
      <c r="E46" s="30" t="e">
        <f t="shared" ca="1" si="0"/>
        <v>#VALUE!</v>
      </c>
      <c r="I46" s="30"/>
      <c r="J46" s="30"/>
    </row>
    <row r="47" spans="2:10">
      <c r="B47">
        <v>43</v>
      </c>
      <c r="C47" s="30" t="e">
        <f ca="1">('Should I Rent or Buy Tool'!E24*((1.03)^43))-'Should I Rent or Buy Tool'!E28-(('Should I Rent or Buy Tool'!E24*((1.03)^43))*0.06)-('Should I Rent or Buy Tool'!E26)-'Home Purchase Amortization'!D371-'Home Purchase Amortization'!P371</f>
        <v>#VALUE!</v>
      </c>
      <c r="D47" s="30">
        <f>-'Home Rent Over Time'!B45-('Should I Rent or Buy Tool'!L29*12*43)-'Should I Rent or Buy Tool'!L27</f>
        <v>0</v>
      </c>
      <c r="E47" s="30" t="e">
        <f t="shared" ca="1" si="0"/>
        <v>#VALUE!</v>
      </c>
      <c r="I47" s="30"/>
      <c r="J47" s="30"/>
    </row>
    <row r="48" spans="2:10">
      <c r="B48">
        <v>44</v>
      </c>
      <c r="C48" s="30" t="e">
        <f ca="1">('Should I Rent or Buy Tool'!E24*((1.03)^44))-'Should I Rent or Buy Tool'!E28-(('Should I Rent or Buy Tool'!E24*((1.03)^44))*0.06)-('Should I Rent or Buy Tool'!E26)-'Home Purchase Amortization'!D371-'Home Purchase Amortization'!P371</f>
        <v>#VALUE!</v>
      </c>
      <c r="D48" s="30">
        <f>-'Home Rent Over Time'!B46-('Should I Rent or Buy Tool'!L29*12*44)-'Should I Rent or Buy Tool'!L27</f>
        <v>0</v>
      </c>
      <c r="E48" s="30" t="e">
        <f t="shared" ca="1" si="0"/>
        <v>#VALUE!</v>
      </c>
      <c r="I48" s="30"/>
      <c r="J48" s="30"/>
    </row>
    <row r="49" spans="2:10">
      <c r="B49">
        <v>45</v>
      </c>
      <c r="C49" s="30" t="e">
        <f ca="1">('Should I Rent or Buy Tool'!E24*((1.03)^45))-'Should I Rent or Buy Tool'!E28-(('Should I Rent or Buy Tool'!E24*((1.03)^45))*0.06)-('Should I Rent or Buy Tool'!E26)-'Home Purchase Amortization'!D371-'Home Purchase Amortization'!P371</f>
        <v>#VALUE!</v>
      </c>
      <c r="D49" s="30">
        <f>-'Home Rent Over Time'!B47-('Should I Rent or Buy Tool'!L29*12*45)-'Should I Rent or Buy Tool'!L27</f>
        <v>0</v>
      </c>
      <c r="E49" s="30" t="e">
        <f t="shared" ca="1" si="0"/>
        <v>#VALUE!</v>
      </c>
      <c r="I49" s="30"/>
      <c r="J49" s="30"/>
    </row>
    <row r="50" spans="2:10">
      <c r="B50">
        <v>46</v>
      </c>
      <c r="C50" s="30" t="e">
        <f ca="1">('Should I Rent or Buy Tool'!E24*((1.03)^46))-'Should I Rent or Buy Tool'!E28-(('Should I Rent or Buy Tool'!E24*((1.03)^46))*0.06)-('Should I Rent or Buy Tool'!E26)-'Home Purchase Amortization'!D371-'Home Purchase Amortization'!P371</f>
        <v>#VALUE!</v>
      </c>
      <c r="D50" s="30">
        <f>-'Home Rent Over Time'!B48-('Should I Rent or Buy Tool'!L29*12*46)-'Should I Rent or Buy Tool'!L27</f>
        <v>0</v>
      </c>
      <c r="E50" s="30" t="e">
        <f t="shared" ca="1" si="0"/>
        <v>#VALUE!</v>
      </c>
      <c r="I50" s="30"/>
      <c r="J50" s="30"/>
    </row>
    <row r="51" spans="2:10">
      <c r="B51">
        <v>47</v>
      </c>
      <c r="C51" s="30" t="e">
        <f ca="1">('Should I Rent or Buy Tool'!E24*((1.03)^47))-'Should I Rent or Buy Tool'!E28-(('Should I Rent or Buy Tool'!E24*((1.03)^47))*0.06)-('Should I Rent or Buy Tool'!E26)-'Home Purchase Amortization'!D371-'Home Purchase Amortization'!P371</f>
        <v>#VALUE!</v>
      </c>
      <c r="D51" s="30">
        <f>-'Home Rent Over Time'!B49-('Should I Rent or Buy Tool'!L29*12*47)-'Should I Rent or Buy Tool'!L27</f>
        <v>0</v>
      </c>
      <c r="E51" s="30" t="e">
        <f t="shared" ca="1" si="0"/>
        <v>#VALUE!</v>
      </c>
      <c r="I51" s="30"/>
      <c r="J51" s="30"/>
    </row>
    <row r="52" spans="2:10">
      <c r="B52">
        <v>48</v>
      </c>
      <c r="C52" s="30" t="e">
        <f ca="1">('Should I Rent or Buy Tool'!E24*((1.03)^48))-'Should I Rent or Buy Tool'!E28-(('Should I Rent or Buy Tool'!E24*((1.03)^48))*0.06)-('Should I Rent or Buy Tool'!E26)-'Home Purchase Amortization'!D371-'Home Purchase Amortization'!P371</f>
        <v>#VALUE!</v>
      </c>
      <c r="D52" s="30">
        <f>-'Home Rent Over Time'!B50-('Should I Rent or Buy Tool'!L29*12*48)-'Should I Rent or Buy Tool'!L27</f>
        <v>0</v>
      </c>
      <c r="E52" s="30" t="e">
        <f t="shared" ca="1" si="0"/>
        <v>#VALUE!</v>
      </c>
      <c r="I52" s="30"/>
      <c r="J52" s="30"/>
    </row>
    <row r="53" spans="2:10">
      <c r="B53">
        <v>49</v>
      </c>
      <c r="C53" s="30" t="e">
        <f ca="1">('Should I Rent or Buy Tool'!E24*((1.03)^49))-'Should I Rent or Buy Tool'!E28-(('Should I Rent or Buy Tool'!E24*((1.03)^49))*0.06)-('Should I Rent or Buy Tool'!E26)-'Home Purchase Amortization'!D371-'Home Purchase Amortization'!P371</f>
        <v>#VALUE!</v>
      </c>
      <c r="D53" s="30">
        <f>-'Home Rent Over Time'!B51-('Should I Rent or Buy Tool'!L29*12*49)-'Should I Rent or Buy Tool'!L27</f>
        <v>0</v>
      </c>
      <c r="E53" s="30" t="e">
        <f t="shared" ca="1" si="0"/>
        <v>#VALUE!</v>
      </c>
      <c r="I53" s="30"/>
      <c r="J53" s="30"/>
    </row>
    <row r="54" spans="2:10">
      <c r="B54">
        <v>50</v>
      </c>
      <c r="C54" s="30" t="e">
        <f ca="1">('Should I Rent or Buy Tool'!E24*((1.03)^50))-'Should I Rent or Buy Tool'!E28-(('Should I Rent or Buy Tool'!E24*((1.03)^50))*0.06)-('Should I Rent or Buy Tool'!E26)-'Home Purchase Amortization'!D371-'Home Purchase Amortization'!P371</f>
        <v>#VALUE!</v>
      </c>
      <c r="D54" s="30">
        <f>-'Home Rent Over Time'!B52-('Should I Rent or Buy Tool'!L29*12*50)-'Should I Rent or Buy Tool'!L27</f>
        <v>0</v>
      </c>
      <c r="E54" s="30" t="e">
        <f t="shared" ca="1" si="0"/>
        <v>#VALUE!</v>
      </c>
      <c r="I54" s="30"/>
      <c r="J54" s="30"/>
    </row>
    <row r="55" spans="2:10">
      <c r="I55" s="30"/>
      <c r="J55" s="30"/>
    </row>
  </sheetData>
  <mergeCells count="1">
    <mergeCell ref="C2:D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2BEE7-3A37-49AE-9377-02AAA88A066C}">
  <sheetPr codeName="Sheet3"/>
  <dimension ref="A1"/>
  <sheetViews>
    <sheetView workbookViewId="0">
      <selection activeCell="I28" sqref="I28"/>
    </sheetView>
  </sheetViews>
  <sheetFormatPr defaultRowHeight="13.8"/>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17</vt:i4>
      </vt:variant>
    </vt:vector>
  </HeadingPairs>
  <TitlesOfParts>
    <vt:vector size="22" baseType="lpstr">
      <vt:lpstr>Should I Rent or Buy Tool</vt:lpstr>
      <vt:lpstr>Home Purchase Amortization</vt:lpstr>
      <vt:lpstr>Home Rent Over Time</vt:lpstr>
      <vt:lpstr>Home Cost_Profit</vt:lpstr>
      <vt:lpstr>Home Value Increaase</vt:lpstr>
      <vt:lpstr>ColumnTitle1</vt:lpstr>
      <vt:lpstr>End_Bal</vt:lpstr>
      <vt:lpstr>ExtraPayments</vt:lpstr>
      <vt:lpstr>InterestRate</vt:lpstr>
      <vt:lpstr>LenderName</vt:lpstr>
      <vt:lpstr>LoanAmount</vt:lpstr>
      <vt:lpstr>LoanPeriod</vt:lpstr>
      <vt:lpstr>LoanStartDate</vt:lpstr>
      <vt:lpstr>PaymentsPerYear</vt:lpstr>
      <vt:lpstr>'Should I Rent or Buy Tool'!Print_Area</vt:lpstr>
      <vt:lpstr>'Home Purchase Amortization'!Print_Titles</vt:lpstr>
      <vt:lpstr>RowTitleRegion1..E9</vt:lpstr>
      <vt:lpstr>RowTitleRegion2..I7</vt:lpstr>
      <vt:lpstr>RowTitleRegion3..E9</vt:lpstr>
      <vt:lpstr>RowTitleRegion4..H9</vt:lpstr>
      <vt:lpstr>ScheduledNumberOfPayments</vt:lpstr>
      <vt:lpstr>ScheduledPayment</vt:lpstr>
    </vt:vector>
  </TitlesOfParts>
  <Company>MortgageCalculator.org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Excel Mortgage Calculator With Extra Payments</dc:title>
  <dc:subject>Calculate mortgage payments quickly and easily. Includes extra payments option.</dc:subject>
  <dc:creator>MortgageCalculator.org</dc:creator>
  <cp:keywords>mortgage; home loans; amortization</cp:keywords>
  <dc:description>web-ready Excel template to calculate montly mortgage payments with amortization schedule and extra payments.</dc:description>
  <cp:lastModifiedBy>Garrett Beck</cp:lastModifiedBy>
  <cp:revision>1</cp:revision>
  <cp:lastPrinted>2023-08-26T03:13:58Z</cp:lastPrinted>
  <dcterms:created xsi:type="dcterms:W3CDTF">2016-12-02T10:43:28Z</dcterms:created>
  <dcterms:modified xsi:type="dcterms:W3CDTF">2023-12-24T06:29:46Z</dcterms:modified>
  <cp:category>mortgage;home loans;amortization</cp:category>
  <cp:version>1.0</cp:version>
</cp:coreProperties>
</file>